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18年小春粮经" sheetId="1" r:id="rId1"/>
    <sheet name="19年冬季农业开发" sheetId="2" r:id="rId2"/>
  </sheets>
  <definedNames/>
  <calcPr fullCalcOnLoad="1"/>
</workbook>
</file>

<file path=xl/sharedStrings.xml><?xml version="1.0" encoding="utf-8"?>
<sst xmlns="http://schemas.openxmlformats.org/spreadsheetml/2006/main" count="76" uniqueCount="37">
  <si>
    <t>附件1</t>
  </si>
  <si>
    <t xml:space="preserve"> 元谋县2018至2019年小春粮经作物种植计划表</t>
  </si>
  <si>
    <r>
      <t xml:space="preserve">                         </t>
    </r>
    <r>
      <rPr>
        <sz val="12"/>
        <rFont val="宋体"/>
        <family val="0"/>
      </rPr>
      <t>单位：亩、吨</t>
    </r>
  </si>
  <si>
    <t>项目</t>
  </si>
  <si>
    <t xml:space="preserve">
小春作物总播种面积</t>
  </si>
  <si>
    <t xml:space="preserve">   粮食作物</t>
  </si>
  <si>
    <t>经济作物</t>
  </si>
  <si>
    <t>计划面积</t>
  </si>
  <si>
    <t>计划产量</t>
  </si>
  <si>
    <t>1.小麦</t>
  </si>
  <si>
    <t>2.蚕豆</t>
  </si>
  <si>
    <t>3.杂粮</t>
  </si>
  <si>
    <t>面积</t>
  </si>
  <si>
    <t>产量</t>
  </si>
  <si>
    <t>其中鲜食蚕豆</t>
  </si>
  <si>
    <t>元马镇</t>
  </si>
  <si>
    <t>黄瓜园镇</t>
  </si>
  <si>
    <t>羊街镇</t>
  </si>
  <si>
    <t>老城乡</t>
  </si>
  <si>
    <t>物茂乡</t>
  </si>
  <si>
    <t>平田乡</t>
  </si>
  <si>
    <t>江边乡</t>
  </si>
  <si>
    <t>新华乡</t>
  </si>
  <si>
    <t>凉山乡</t>
  </si>
  <si>
    <t>姜驿乡</t>
  </si>
  <si>
    <t>合 计</t>
  </si>
  <si>
    <t>附件2</t>
  </si>
  <si>
    <t xml:space="preserve">  元谋县2018年至2019年冬春农业开发种植计划表</t>
  </si>
  <si>
    <r>
      <t xml:space="preserve">                         </t>
    </r>
    <r>
      <rPr>
        <sz val="12"/>
        <rFont val="宋体"/>
        <family val="0"/>
      </rPr>
      <t>单位：亩、吨、万元</t>
    </r>
  </si>
  <si>
    <t>产值</t>
  </si>
  <si>
    <t>1.蔬菜（含菜用瓜）</t>
  </si>
  <si>
    <t>2.冬春马铃薯</t>
  </si>
  <si>
    <t>3.油菜</t>
  </si>
  <si>
    <t>4.冬玉米</t>
  </si>
  <si>
    <r>
      <t>5</t>
    </r>
    <r>
      <rPr>
        <b/>
        <sz val="10"/>
        <rFont val="宋体"/>
        <family val="0"/>
      </rPr>
      <t>.大麦</t>
    </r>
  </si>
  <si>
    <t>6.花卉</t>
  </si>
  <si>
    <t>7.其它经济作物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</si>
</sst>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_);\(0\)"/>
    <numFmt numFmtId="179" formatCode="0.00_);[Red]\(0.00\)"/>
  </numFmts>
  <fonts count="31">
    <font>
      <sz val="12"/>
      <name val="宋体"/>
      <family val="0"/>
    </font>
    <font>
      <sz val="10"/>
      <name val="宋体"/>
      <family val="0"/>
    </font>
    <font>
      <sz val="12"/>
      <name val="黑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22"/>
      <name val="Cambria"/>
      <family val="0"/>
    </font>
    <font>
      <b/>
      <sz val="2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4" applyNumberFormat="0" applyFill="0" applyAlignment="0" applyProtection="0"/>
    <xf numFmtId="0" fontId="18" fillId="8" borderId="0" applyNumberFormat="0" applyBorder="0" applyAlignment="0" applyProtection="0"/>
    <xf numFmtId="0" fontId="13" fillId="0" borderId="5" applyNumberFormat="0" applyFill="0" applyAlignment="0" applyProtection="0"/>
    <xf numFmtId="0" fontId="18" fillId="9" borderId="0" applyNumberFormat="0" applyBorder="0" applyAlignment="0" applyProtection="0"/>
    <xf numFmtId="0" fontId="25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10" fillId="3" borderId="0" applyNumberFormat="0" applyBorder="0" applyAlignment="0" applyProtection="0"/>
    <xf numFmtId="0" fontId="18" fillId="12" borderId="0" applyNumberFormat="0" applyBorder="0" applyAlignment="0" applyProtection="0"/>
    <xf numFmtId="0" fontId="24" fillId="0" borderId="8" applyNumberFormat="0" applyFill="0" applyAlignment="0" applyProtection="0"/>
    <xf numFmtId="0" fontId="19" fillId="0" borderId="9" applyNumberFormat="0" applyFill="0" applyAlignment="0" applyProtection="0"/>
    <xf numFmtId="0" fontId="28" fillId="2" borderId="0" applyNumberFormat="0" applyBorder="0" applyAlignment="0" applyProtection="0"/>
    <xf numFmtId="0" fontId="21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78" fontId="5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78" fontId="7" fillId="0" borderId="14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77" fontId="0" fillId="0" borderId="0" xfId="0" applyNumberForma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7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20</xdr:row>
      <xdr:rowOff>180975</xdr:rowOff>
    </xdr:from>
    <xdr:to>
      <xdr:col>3</xdr:col>
      <xdr:colOff>0</xdr:colOff>
      <xdr:row>21</xdr:row>
      <xdr:rowOff>19050</xdr:rowOff>
    </xdr:to>
    <xdr:sp>
      <xdr:nvSpPr>
        <xdr:cNvPr id="1" name="Line 95"/>
        <xdr:cNvSpPr>
          <a:spLocks/>
        </xdr:cNvSpPr>
      </xdr:nvSpPr>
      <xdr:spPr>
        <a:xfrm>
          <a:off x="2457450" y="58293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G13" sqref="G13"/>
    </sheetView>
  </sheetViews>
  <sheetFormatPr defaultColWidth="9.00390625" defaultRowHeight="14.25"/>
  <cols>
    <col min="1" max="1" width="11.75390625" style="4" customWidth="1"/>
    <col min="2" max="2" width="11.00390625" style="4" customWidth="1"/>
    <col min="3" max="3" width="9.50390625" style="4" customWidth="1"/>
    <col min="4" max="4" width="9.00390625" style="5" customWidth="1"/>
    <col min="5" max="5" width="9.00390625" style="4" customWidth="1"/>
    <col min="6" max="6" width="10.25390625" style="5" customWidth="1"/>
    <col min="7" max="7" width="9.125" style="4" customWidth="1"/>
    <col min="8" max="8" width="10.875" style="4" customWidth="1"/>
    <col min="9" max="9" width="9.125" style="5" customWidth="1"/>
    <col min="10" max="10" width="8.25390625" style="4" customWidth="1"/>
    <col min="11" max="11" width="9.875" style="4" customWidth="1"/>
    <col min="12" max="12" width="13.50390625" style="4" customWidth="1"/>
    <col min="13" max="13" width="15.00390625" style="0" customWidth="1"/>
    <col min="15" max="15" width="12.25390625" style="0" customWidth="1"/>
  </cols>
  <sheetData>
    <row r="1" ht="14.25">
      <c r="A1" s="32" t="s">
        <v>0</v>
      </c>
    </row>
    <row r="2" spans="1:12" ht="27">
      <c r="A2" s="7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7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8.75" customHeight="1">
      <c r="A4" s="10" t="s">
        <v>3</v>
      </c>
      <c r="B4" s="35" t="s">
        <v>4</v>
      </c>
      <c r="C4" s="14" t="s">
        <v>5</v>
      </c>
      <c r="D4" s="15"/>
      <c r="E4" s="15"/>
      <c r="F4" s="15"/>
      <c r="G4" s="15"/>
      <c r="H4" s="15"/>
      <c r="I4" s="15"/>
      <c r="J4" s="15"/>
      <c r="K4" s="29"/>
      <c r="L4" s="11" t="s">
        <v>6</v>
      </c>
    </row>
    <row r="5" spans="1:12" ht="14.25" customHeight="1">
      <c r="A5" s="16"/>
      <c r="B5" s="36"/>
      <c r="C5" s="36" t="s">
        <v>7</v>
      </c>
      <c r="D5" s="37" t="s">
        <v>8</v>
      </c>
      <c r="E5" s="38" t="s">
        <v>9</v>
      </c>
      <c r="F5" s="39"/>
      <c r="G5" s="38" t="s">
        <v>10</v>
      </c>
      <c r="H5" s="40"/>
      <c r="I5" s="39"/>
      <c r="J5" s="38" t="s">
        <v>11</v>
      </c>
      <c r="K5" s="39"/>
      <c r="L5" s="50"/>
    </row>
    <row r="6" spans="1:12" ht="18.75" customHeight="1">
      <c r="A6" s="41"/>
      <c r="B6" s="10"/>
      <c r="C6" s="10"/>
      <c r="D6" s="42"/>
      <c r="E6" s="10" t="s">
        <v>12</v>
      </c>
      <c r="F6" s="42" t="s">
        <v>13</v>
      </c>
      <c r="G6" s="10" t="s">
        <v>12</v>
      </c>
      <c r="H6" s="10" t="s">
        <v>14</v>
      </c>
      <c r="I6" s="42" t="s">
        <v>13</v>
      </c>
      <c r="J6" s="10" t="s">
        <v>12</v>
      </c>
      <c r="K6" s="10" t="s">
        <v>13</v>
      </c>
      <c r="L6" s="36" t="s">
        <v>12</v>
      </c>
    </row>
    <row r="7" spans="1:14" s="31" customFormat="1" ht="24.75" customHeight="1">
      <c r="A7" s="43" t="s">
        <v>15</v>
      </c>
      <c r="B7" s="44">
        <f>C7+L7</f>
        <v>40800</v>
      </c>
      <c r="C7" s="45">
        <f>E7+G7+J7</f>
        <v>800</v>
      </c>
      <c r="D7" s="46">
        <f>F7+I7+K7</f>
        <v>159</v>
      </c>
      <c r="E7" s="47">
        <v>0</v>
      </c>
      <c r="F7" s="46">
        <f>E7*144/1000</f>
        <v>0</v>
      </c>
      <c r="G7" s="47">
        <v>0</v>
      </c>
      <c r="H7" s="47">
        <v>0</v>
      </c>
      <c r="I7" s="46">
        <v>0</v>
      </c>
      <c r="J7" s="47">
        <v>800</v>
      </c>
      <c r="K7" s="47">
        <v>159</v>
      </c>
      <c r="L7" s="51">
        <v>40000</v>
      </c>
      <c r="M7" s="52"/>
      <c r="N7" s="1"/>
    </row>
    <row r="8" spans="1:14" s="31" customFormat="1" ht="24.75" customHeight="1">
      <c r="A8" s="43" t="s">
        <v>16</v>
      </c>
      <c r="B8" s="44">
        <f aca="true" t="shared" si="0" ref="B8:B16">C8+L8</f>
        <v>42000</v>
      </c>
      <c r="C8" s="45">
        <f aca="true" t="shared" si="1" ref="C8:C16">E8+G8+J8</f>
        <v>1000</v>
      </c>
      <c r="D8" s="46">
        <f aca="true" t="shared" si="2" ref="D8:D16">F8+I8+K8</f>
        <v>201</v>
      </c>
      <c r="E8" s="47">
        <v>200</v>
      </c>
      <c r="F8" s="46">
        <v>42</v>
      </c>
      <c r="G8" s="47">
        <v>0</v>
      </c>
      <c r="H8" s="47">
        <v>0</v>
      </c>
      <c r="I8" s="46">
        <v>0</v>
      </c>
      <c r="J8" s="47">
        <v>800</v>
      </c>
      <c r="K8" s="47">
        <v>159</v>
      </c>
      <c r="L8" s="51">
        <v>41000</v>
      </c>
      <c r="M8" s="53"/>
      <c r="N8" s="1"/>
    </row>
    <row r="9" spans="1:14" s="31" customFormat="1" ht="24.75" customHeight="1">
      <c r="A9" s="43" t="s">
        <v>17</v>
      </c>
      <c r="B9" s="44">
        <f t="shared" si="0"/>
        <v>23000</v>
      </c>
      <c r="C9" s="45">
        <f t="shared" si="1"/>
        <v>13000</v>
      </c>
      <c r="D9" s="46">
        <f t="shared" si="2"/>
        <v>2603</v>
      </c>
      <c r="E9" s="47">
        <v>10000</v>
      </c>
      <c r="F9" s="46">
        <v>2030</v>
      </c>
      <c r="G9" s="47">
        <v>1500</v>
      </c>
      <c r="H9" s="47">
        <v>1500</v>
      </c>
      <c r="I9" s="46">
        <v>273</v>
      </c>
      <c r="J9" s="47">
        <v>1500</v>
      </c>
      <c r="K9" s="47">
        <v>300</v>
      </c>
      <c r="L9" s="47">
        <v>10000</v>
      </c>
      <c r="M9" s="52"/>
      <c r="N9" s="1"/>
    </row>
    <row r="10" spans="1:14" s="31" customFormat="1" ht="24.75" customHeight="1">
      <c r="A10" s="43" t="s">
        <v>18</v>
      </c>
      <c r="B10" s="44">
        <f t="shared" si="0"/>
        <v>37600</v>
      </c>
      <c r="C10" s="45">
        <f t="shared" si="1"/>
        <v>2600</v>
      </c>
      <c r="D10" s="46">
        <f t="shared" si="2"/>
        <v>511</v>
      </c>
      <c r="E10" s="48">
        <v>1000</v>
      </c>
      <c r="F10" s="46">
        <v>203</v>
      </c>
      <c r="G10" s="48">
        <v>600</v>
      </c>
      <c r="H10" s="48">
        <v>600</v>
      </c>
      <c r="I10" s="46">
        <v>108</v>
      </c>
      <c r="J10" s="48">
        <v>1000</v>
      </c>
      <c r="K10" s="47">
        <v>200</v>
      </c>
      <c r="L10" s="51">
        <v>35000</v>
      </c>
      <c r="M10" s="52"/>
      <c r="N10" s="1"/>
    </row>
    <row r="11" spans="1:14" s="31" customFormat="1" ht="24.75" customHeight="1">
      <c r="A11" s="43" t="s">
        <v>19</v>
      </c>
      <c r="B11" s="44">
        <f t="shared" si="0"/>
        <v>20700</v>
      </c>
      <c r="C11" s="45">
        <f t="shared" si="1"/>
        <v>700</v>
      </c>
      <c r="D11" s="46">
        <f t="shared" si="2"/>
        <v>142</v>
      </c>
      <c r="E11" s="48">
        <v>200</v>
      </c>
      <c r="F11" s="46">
        <v>42</v>
      </c>
      <c r="G11" s="48">
        <v>0</v>
      </c>
      <c r="H11" s="48">
        <v>0</v>
      </c>
      <c r="I11" s="46">
        <f>G11*182/1000</f>
        <v>0</v>
      </c>
      <c r="J11" s="48">
        <v>500</v>
      </c>
      <c r="K11" s="47">
        <v>100</v>
      </c>
      <c r="L11" s="51">
        <v>20000</v>
      </c>
      <c r="M11" s="52"/>
      <c r="N11" s="1"/>
    </row>
    <row r="12" spans="1:14" s="31" customFormat="1" ht="24.75" customHeight="1">
      <c r="A12" s="43" t="s">
        <v>20</v>
      </c>
      <c r="B12" s="44">
        <f t="shared" si="0"/>
        <v>17700</v>
      </c>
      <c r="C12" s="45">
        <f t="shared" si="1"/>
        <v>1200</v>
      </c>
      <c r="D12" s="46">
        <f t="shared" si="2"/>
        <v>242</v>
      </c>
      <c r="E12" s="47">
        <v>200</v>
      </c>
      <c r="F12" s="46">
        <v>42</v>
      </c>
      <c r="G12" s="48">
        <v>0</v>
      </c>
      <c r="H12" s="48">
        <v>0</v>
      </c>
      <c r="I12" s="46">
        <f>G12*182/1000</f>
        <v>0</v>
      </c>
      <c r="J12" s="47">
        <v>1000</v>
      </c>
      <c r="K12" s="47">
        <v>200</v>
      </c>
      <c r="L12" s="51">
        <v>16500</v>
      </c>
      <c r="M12" s="53"/>
      <c r="N12" s="1"/>
    </row>
    <row r="13" spans="1:14" s="31" customFormat="1" ht="24.75" customHeight="1">
      <c r="A13" s="43" t="s">
        <v>21</v>
      </c>
      <c r="B13" s="44">
        <f t="shared" si="0"/>
        <v>12900</v>
      </c>
      <c r="C13" s="45">
        <f t="shared" si="1"/>
        <v>3900</v>
      </c>
      <c r="D13" s="46">
        <f t="shared" si="2"/>
        <v>781</v>
      </c>
      <c r="E13" s="47">
        <v>2500</v>
      </c>
      <c r="F13" s="46">
        <v>508</v>
      </c>
      <c r="G13" s="48">
        <v>400</v>
      </c>
      <c r="H13" s="48">
        <v>400</v>
      </c>
      <c r="I13" s="46">
        <v>73</v>
      </c>
      <c r="J13" s="47">
        <v>1000</v>
      </c>
      <c r="K13" s="47">
        <v>200</v>
      </c>
      <c r="L13" s="51">
        <v>9000</v>
      </c>
      <c r="M13" s="52"/>
      <c r="N13" s="1"/>
    </row>
    <row r="14" spans="1:14" s="31" customFormat="1" ht="24.75" customHeight="1">
      <c r="A14" s="43" t="s">
        <v>22</v>
      </c>
      <c r="B14" s="44">
        <f t="shared" si="0"/>
        <v>6900</v>
      </c>
      <c r="C14" s="45">
        <f t="shared" si="1"/>
        <v>2400</v>
      </c>
      <c r="D14" s="46">
        <f t="shared" si="2"/>
        <v>460</v>
      </c>
      <c r="E14" s="47">
        <v>200</v>
      </c>
      <c r="F14" s="46">
        <v>42</v>
      </c>
      <c r="G14" s="48">
        <v>1200</v>
      </c>
      <c r="H14" s="48">
        <v>1200</v>
      </c>
      <c r="I14" s="46">
        <v>218</v>
      </c>
      <c r="J14" s="47">
        <v>1000</v>
      </c>
      <c r="K14" s="47">
        <v>200</v>
      </c>
      <c r="L14" s="51">
        <v>4500</v>
      </c>
      <c r="M14" s="52"/>
      <c r="N14" s="1"/>
    </row>
    <row r="15" spans="1:14" s="31" customFormat="1" ht="24.75" customHeight="1">
      <c r="A15" s="43" t="s">
        <v>23</v>
      </c>
      <c r="B15" s="44">
        <f t="shared" si="0"/>
        <v>3000</v>
      </c>
      <c r="C15" s="45">
        <f t="shared" si="1"/>
        <v>2000</v>
      </c>
      <c r="D15" s="46">
        <f t="shared" si="2"/>
        <v>393</v>
      </c>
      <c r="E15" s="47">
        <v>700</v>
      </c>
      <c r="F15" s="46">
        <v>143</v>
      </c>
      <c r="G15" s="48">
        <v>500</v>
      </c>
      <c r="H15" s="48">
        <v>500</v>
      </c>
      <c r="I15" s="46">
        <v>91</v>
      </c>
      <c r="J15" s="47">
        <v>800</v>
      </c>
      <c r="K15" s="47">
        <v>159</v>
      </c>
      <c r="L15" s="51">
        <v>1000</v>
      </c>
      <c r="M15" s="52"/>
      <c r="N15" s="1"/>
    </row>
    <row r="16" spans="1:14" s="31" customFormat="1" ht="24.75" customHeight="1">
      <c r="A16" s="43" t="s">
        <v>24</v>
      </c>
      <c r="B16" s="44">
        <f t="shared" si="0"/>
        <v>20400</v>
      </c>
      <c r="C16" s="45">
        <f t="shared" si="1"/>
        <v>12400</v>
      </c>
      <c r="D16" s="46">
        <f t="shared" si="2"/>
        <v>2495</v>
      </c>
      <c r="E16" s="47">
        <v>10000</v>
      </c>
      <c r="F16" s="46">
        <f>E16*203/1000</f>
        <v>2030</v>
      </c>
      <c r="G16" s="48">
        <v>800</v>
      </c>
      <c r="H16" s="48">
        <v>800</v>
      </c>
      <c r="I16" s="46">
        <v>146</v>
      </c>
      <c r="J16" s="47">
        <v>1600</v>
      </c>
      <c r="K16" s="47">
        <v>319</v>
      </c>
      <c r="L16" s="51">
        <v>8000</v>
      </c>
      <c r="M16" s="52"/>
      <c r="N16" s="1"/>
    </row>
    <row r="17" spans="1:13" s="31" customFormat="1" ht="24.75" customHeight="1">
      <c r="A17" s="43" t="s">
        <v>25</v>
      </c>
      <c r="B17" s="44">
        <f>SUM(B7:B16)</f>
        <v>225000</v>
      </c>
      <c r="C17" s="45">
        <f>SUM(C7:C16)</f>
        <v>40000</v>
      </c>
      <c r="D17" s="46">
        <f>SUM(D7:D16)</f>
        <v>7987</v>
      </c>
      <c r="E17" s="47">
        <v>25000</v>
      </c>
      <c r="F17" s="46">
        <f>SUM(F8:F16)</f>
        <v>5082</v>
      </c>
      <c r="G17" s="47">
        <f>SUM(G7:G16)</f>
        <v>5000</v>
      </c>
      <c r="H17" s="47">
        <v>5000</v>
      </c>
      <c r="I17" s="46">
        <f>SUM(I7:I16)</f>
        <v>909</v>
      </c>
      <c r="J17" s="47">
        <f>SUM(J7:J16)</f>
        <v>10000</v>
      </c>
      <c r="K17" s="47">
        <f>SUM(K7:K16)</f>
        <v>1996</v>
      </c>
      <c r="L17" s="47">
        <f>SUM(L7:L16)</f>
        <v>185000</v>
      </c>
      <c r="M17" s="52"/>
    </row>
    <row r="18" ht="24" customHeight="1">
      <c r="B18" s="49"/>
    </row>
  </sheetData>
  <sheetProtection/>
  <mergeCells count="11">
    <mergeCell ref="A2:L2"/>
    <mergeCell ref="A3:L3"/>
    <mergeCell ref="C4:K4"/>
    <mergeCell ref="E5:F5"/>
    <mergeCell ref="G5:I5"/>
    <mergeCell ref="J5:K5"/>
    <mergeCell ref="A4:A6"/>
    <mergeCell ref="B4:B6"/>
    <mergeCell ref="C5:C6"/>
    <mergeCell ref="D5:D6"/>
    <mergeCell ref="L4:L5"/>
  </mergeCells>
  <printOptions horizontalCentered="1"/>
  <pageMargins left="0.75" right="0.75" top="0.98" bottom="0.98" header="0.51" footer="0.5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selection activeCell="AA12" sqref="AA12"/>
    </sheetView>
  </sheetViews>
  <sheetFormatPr defaultColWidth="9.00390625" defaultRowHeight="14.25"/>
  <cols>
    <col min="1" max="1" width="6.75390625" style="0" customWidth="1"/>
    <col min="2" max="2" width="5.75390625" style="0" customWidth="1"/>
    <col min="3" max="3" width="5.875" style="2" customWidth="1"/>
    <col min="4" max="4" width="7.75390625" style="3" customWidth="1"/>
    <col min="5" max="5" width="6.00390625" style="4" customWidth="1"/>
    <col min="6" max="6" width="6.25390625" style="4" customWidth="1"/>
    <col min="7" max="7" width="5.25390625" style="4" customWidth="1"/>
    <col min="8" max="8" width="4.75390625" style="4" customWidth="1"/>
    <col min="9" max="9" width="4.375" style="5" customWidth="1"/>
    <col min="10" max="10" width="4.25390625" style="5" customWidth="1"/>
    <col min="11" max="11" width="3.75390625" style="4" customWidth="1"/>
    <col min="12" max="12" width="3.875" style="4" customWidth="1"/>
    <col min="13" max="22" width="4.75390625" style="4" customWidth="1"/>
    <col min="23" max="23" width="6.00390625" style="4" customWidth="1"/>
    <col min="24" max="24" width="6.625" style="5" customWidth="1"/>
  </cols>
  <sheetData>
    <row r="1" ht="14.25">
      <c r="A1" s="6" t="s">
        <v>26</v>
      </c>
    </row>
    <row r="2" spans="1:24" ht="27">
      <c r="A2" s="7" t="s">
        <v>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3" ht="27">
      <c r="A3" s="9" t="s">
        <v>28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4" ht="20.25" customHeight="1">
      <c r="A4" s="10" t="s">
        <v>3</v>
      </c>
      <c r="B4" s="11" t="s">
        <v>12</v>
      </c>
      <c r="C4" s="12" t="s">
        <v>13</v>
      </c>
      <c r="D4" s="13" t="s">
        <v>29</v>
      </c>
      <c r="E4" s="14" t="s">
        <v>30</v>
      </c>
      <c r="F4" s="15"/>
      <c r="G4" s="15"/>
      <c r="H4" s="14" t="s">
        <v>31</v>
      </c>
      <c r="I4" s="15"/>
      <c r="J4" s="29"/>
      <c r="K4" s="14" t="s">
        <v>32</v>
      </c>
      <c r="L4" s="15"/>
      <c r="M4" s="29"/>
      <c r="N4" s="30" t="s">
        <v>33</v>
      </c>
      <c r="O4" s="30"/>
      <c r="P4" s="30"/>
      <c r="Q4" s="30" t="s">
        <v>34</v>
      </c>
      <c r="R4" s="30"/>
      <c r="S4" s="30"/>
      <c r="T4" s="14" t="s">
        <v>35</v>
      </c>
      <c r="U4" s="15"/>
      <c r="V4" s="29"/>
      <c r="W4" s="30" t="s">
        <v>36</v>
      </c>
      <c r="X4" s="30"/>
    </row>
    <row r="5" spans="1:24" ht="18" customHeight="1">
      <c r="A5" s="16"/>
      <c r="B5" s="17"/>
      <c r="C5" s="18"/>
      <c r="D5" s="19"/>
      <c r="E5" s="20" t="s">
        <v>12</v>
      </c>
      <c r="F5" s="20" t="s">
        <v>13</v>
      </c>
      <c r="G5" s="21" t="s">
        <v>29</v>
      </c>
      <c r="H5" s="20" t="s">
        <v>12</v>
      </c>
      <c r="I5" s="20" t="s">
        <v>13</v>
      </c>
      <c r="J5" s="21" t="s">
        <v>29</v>
      </c>
      <c r="K5" s="20" t="s">
        <v>12</v>
      </c>
      <c r="L5" s="20" t="s">
        <v>13</v>
      </c>
      <c r="M5" s="21" t="s">
        <v>29</v>
      </c>
      <c r="N5" s="20" t="s">
        <v>12</v>
      </c>
      <c r="O5" s="20" t="s">
        <v>13</v>
      </c>
      <c r="P5" s="21" t="s">
        <v>29</v>
      </c>
      <c r="Q5" s="20" t="s">
        <v>12</v>
      </c>
      <c r="R5" s="20" t="s">
        <v>13</v>
      </c>
      <c r="S5" s="21" t="s">
        <v>29</v>
      </c>
      <c r="T5" s="20" t="s">
        <v>12</v>
      </c>
      <c r="U5" s="20" t="s">
        <v>13</v>
      </c>
      <c r="V5" s="21" t="s">
        <v>29</v>
      </c>
      <c r="W5" s="30" t="s">
        <v>12</v>
      </c>
      <c r="X5" s="30" t="s">
        <v>29</v>
      </c>
    </row>
    <row r="6" spans="1:24" s="1" customFormat="1" ht="27" customHeight="1">
      <c r="A6" s="22" t="s">
        <v>15</v>
      </c>
      <c r="B6" s="23">
        <f>E6+H6+K6+N6+Q6+W6</f>
        <v>47700</v>
      </c>
      <c r="C6" s="24">
        <f>F6+I6+L6+O6+R6</f>
        <v>76646</v>
      </c>
      <c r="D6" s="25">
        <f>G6+J6+M6+P6+S6+X6</f>
        <v>16779</v>
      </c>
      <c r="E6" s="26">
        <v>39500</v>
      </c>
      <c r="F6" s="23">
        <v>69300</v>
      </c>
      <c r="G6" s="27">
        <f>F6*2200/10000</f>
        <v>15246</v>
      </c>
      <c r="H6" s="23">
        <v>200</v>
      </c>
      <c r="I6" s="24">
        <f>H6*1.65</f>
        <v>330</v>
      </c>
      <c r="J6" s="24">
        <v>15</v>
      </c>
      <c r="K6" s="23">
        <v>0</v>
      </c>
      <c r="L6" s="23">
        <f>K6*150/1000</f>
        <v>0</v>
      </c>
      <c r="M6" s="23">
        <f>L6*3/10</f>
        <v>0</v>
      </c>
      <c r="N6" s="23">
        <v>7000</v>
      </c>
      <c r="O6" s="23">
        <f>N6*1</f>
        <v>7000</v>
      </c>
      <c r="P6" s="23">
        <f>O6*2/10</f>
        <v>1400</v>
      </c>
      <c r="Q6" s="23">
        <v>100</v>
      </c>
      <c r="R6" s="23">
        <f>Q6*160/1000</f>
        <v>16</v>
      </c>
      <c r="S6" s="23">
        <f>Q6*400/10000</f>
        <v>4</v>
      </c>
      <c r="T6" s="26">
        <v>600</v>
      </c>
      <c r="U6" s="23">
        <v>511</v>
      </c>
      <c r="V6" s="23">
        <v>540</v>
      </c>
      <c r="W6" s="23">
        <v>900</v>
      </c>
      <c r="X6" s="24">
        <v>114</v>
      </c>
    </row>
    <row r="7" spans="1:24" s="1" customFormat="1" ht="27" customHeight="1">
      <c r="A7" s="22" t="s">
        <v>16</v>
      </c>
      <c r="B7" s="23">
        <f aca="true" t="shared" si="0" ref="B7:B15">E7+H7+K7+N7+Q7+W7</f>
        <v>46100</v>
      </c>
      <c r="C7" s="24">
        <f aca="true" t="shared" si="1" ref="C7:C15">F7+I7+L7+O7+R7</f>
        <v>74646</v>
      </c>
      <c r="D7" s="25">
        <f aca="true" t="shared" si="2" ref="D7:D15">G7+J7+M7+P7+S7+X7</f>
        <v>16346</v>
      </c>
      <c r="E7" s="26">
        <v>39000</v>
      </c>
      <c r="F7" s="23">
        <v>68300</v>
      </c>
      <c r="G7" s="27">
        <f>F7*2200/10000</f>
        <v>15026</v>
      </c>
      <c r="H7" s="23">
        <v>200</v>
      </c>
      <c r="I7" s="24">
        <f aca="true" t="shared" si="3" ref="I7:I15">H7*1.65</f>
        <v>330</v>
      </c>
      <c r="J7" s="24">
        <v>15</v>
      </c>
      <c r="K7" s="23">
        <v>0</v>
      </c>
      <c r="L7" s="23">
        <f>K7*160/1000</f>
        <v>0</v>
      </c>
      <c r="M7" s="23">
        <f>L7*4.5/10</f>
        <v>0</v>
      </c>
      <c r="N7" s="23">
        <v>6000</v>
      </c>
      <c r="O7" s="23">
        <f aca="true" t="shared" si="4" ref="O7:O15">N7*1</f>
        <v>6000</v>
      </c>
      <c r="P7" s="23">
        <f aca="true" t="shared" si="5" ref="P7:P15">O7*2/10</f>
        <v>1200</v>
      </c>
      <c r="Q7" s="23">
        <v>100</v>
      </c>
      <c r="R7" s="23">
        <f aca="true" t="shared" si="6" ref="R7:R15">Q7*160/1000</f>
        <v>16</v>
      </c>
      <c r="S7" s="23">
        <f aca="true" t="shared" si="7" ref="S7:S16">Q7*400/10000</f>
        <v>4</v>
      </c>
      <c r="T7" s="26">
        <v>500</v>
      </c>
      <c r="U7" s="23">
        <v>427</v>
      </c>
      <c r="V7" s="23">
        <v>452</v>
      </c>
      <c r="W7" s="23">
        <v>800</v>
      </c>
      <c r="X7" s="24">
        <v>101</v>
      </c>
    </row>
    <row r="8" spans="1:24" s="1" customFormat="1" ht="27" customHeight="1">
      <c r="A8" s="22" t="s">
        <v>17</v>
      </c>
      <c r="B8" s="23">
        <f t="shared" si="0"/>
        <v>12200</v>
      </c>
      <c r="C8" s="24">
        <f t="shared" si="1"/>
        <v>13791</v>
      </c>
      <c r="D8" s="25">
        <f t="shared" si="2"/>
        <v>3231.6</v>
      </c>
      <c r="E8" s="23">
        <v>7500</v>
      </c>
      <c r="F8" s="23">
        <v>13000</v>
      </c>
      <c r="G8" s="27">
        <f>F8*2200/10000</f>
        <v>2860</v>
      </c>
      <c r="H8" s="23">
        <v>100</v>
      </c>
      <c r="I8" s="24">
        <f t="shared" si="3"/>
        <v>165</v>
      </c>
      <c r="J8" s="24">
        <v>7</v>
      </c>
      <c r="K8" s="23">
        <v>1800</v>
      </c>
      <c r="L8" s="23">
        <f>K8*170/1000</f>
        <v>306</v>
      </c>
      <c r="M8" s="23">
        <f>K8*1020/10000</f>
        <v>183.6</v>
      </c>
      <c r="N8" s="23">
        <v>0</v>
      </c>
      <c r="O8" s="23">
        <f t="shared" si="4"/>
        <v>0</v>
      </c>
      <c r="P8" s="23">
        <f t="shared" si="5"/>
        <v>0</v>
      </c>
      <c r="Q8" s="23">
        <v>2000</v>
      </c>
      <c r="R8" s="23">
        <f t="shared" si="6"/>
        <v>320</v>
      </c>
      <c r="S8" s="23">
        <f t="shared" si="7"/>
        <v>80</v>
      </c>
      <c r="T8" s="23">
        <v>0</v>
      </c>
      <c r="U8" s="23">
        <f aca="true" t="shared" si="8" ref="U8:U15">P8*853/1000</f>
        <v>0</v>
      </c>
      <c r="V8" s="23">
        <v>0</v>
      </c>
      <c r="W8" s="23">
        <v>800</v>
      </c>
      <c r="X8" s="24">
        <v>101</v>
      </c>
    </row>
    <row r="9" spans="1:24" s="1" customFormat="1" ht="27" customHeight="1">
      <c r="A9" s="22" t="s">
        <v>18</v>
      </c>
      <c r="B9" s="23">
        <f t="shared" si="0"/>
        <v>37900</v>
      </c>
      <c r="C9" s="24">
        <f t="shared" si="1"/>
        <v>61310</v>
      </c>
      <c r="D9" s="25">
        <f t="shared" si="2"/>
        <v>13358</v>
      </c>
      <c r="E9" s="26">
        <v>32000</v>
      </c>
      <c r="F9" s="23">
        <v>55900</v>
      </c>
      <c r="G9" s="27">
        <f aca="true" t="shared" si="9" ref="G7:G15">F9*2200/10000</f>
        <v>12298</v>
      </c>
      <c r="H9" s="23">
        <v>200</v>
      </c>
      <c r="I9" s="24">
        <f t="shared" si="3"/>
        <v>330</v>
      </c>
      <c r="J9" s="24">
        <v>15</v>
      </c>
      <c r="K9" s="23">
        <v>0</v>
      </c>
      <c r="L9" s="23">
        <f aca="true" t="shared" si="10" ref="L9:L16">K9*170/1000</f>
        <v>0</v>
      </c>
      <c r="M9" s="23">
        <f aca="true" t="shared" si="11" ref="M9:M15">K9*1020/10000</f>
        <v>0</v>
      </c>
      <c r="N9" s="23">
        <v>5000</v>
      </c>
      <c r="O9" s="23">
        <f t="shared" si="4"/>
        <v>5000</v>
      </c>
      <c r="P9" s="23">
        <f t="shared" si="5"/>
        <v>1000</v>
      </c>
      <c r="Q9" s="23">
        <v>500</v>
      </c>
      <c r="R9" s="23">
        <f t="shared" si="6"/>
        <v>80</v>
      </c>
      <c r="S9" s="23">
        <f t="shared" si="7"/>
        <v>20</v>
      </c>
      <c r="T9" s="26">
        <v>1000</v>
      </c>
      <c r="U9" s="23">
        <v>854</v>
      </c>
      <c r="V9" s="23">
        <v>905</v>
      </c>
      <c r="W9" s="23">
        <v>200</v>
      </c>
      <c r="X9" s="24">
        <v>25</v>
      </c>
    </row>
    <row r="10" spans="1:24" s="1" customFormat="1" ht="27" customHeight="1">
      <c r="A10" s="22" t="s">
        <v>19</v>
      </c>
      <c r="B10" s="23">
        <f t="shared" si="0"/>
        <v>21700</v>
      </c>
      <c r="C10" s="24">
        <f t="shared" si="1"/>
        <v>34146</v>
      </c>
      <c r="D10" s="25">
        <f t="shared" si="2"/>
        <v>7425</v>
      </c>
      <c r="E10" s="26">
        <v>17000</v>
      </c>
      <c r="F10" s="23">
        <v>29800</v>
      </c>
      <c r="G10" s="27">
        <f t="shared" si="9"/>
        <v>6556</v>
      </c>
      <c r="H10" s="28">
        <v>200</v>
      </c>
      <c r="I10" s="24">
        <f t="shared" si="3"/>
        <v>330</v>
      </c>
      <c r="J10" s="24">
        <v>15</v>
      </c>
      <c r="K10" s="23">
        <v>0</v>
      </c>
      <c r="L10" s="23">
        <f t="shared" si="10"/>
        <v>0</v>
      </c>
      <c r="M10" s="23">
        <f t="shared" si="11"/>
        <v>0</v>
      </c>
      <c r="N10" s="23">
        <v>4000</v>
      </c>
      <c r="O10" s="23">
        <f t="shared" si="4"/>
        <v>4000</v>
      </c>
      <c r="P10" s="23">
        <f t="shared" si="5"/>
        <v>800</v>
      </c>
      <c r="Q10" s="23">
        <v>100</v>
      </c>
      <c r="R10" s="23">
        <f t="shared" si="6"/>
        <v>16</v>
      </c>
      <c r="S10" s="23">
        <f t="shared" si="7"/>
        <v>4</v>
      </c>
      <c r="T10" s="26">
        <v>200</v>
      </c>
      <c r="U10" s="23">
        <v>170</v>
      </c>
      <c r="V10" s="23">
        <v>178</v>
      </c>
      <c r="W10" s="23">
        <v>400</v>
      </c>
      <c r="X10" s="24">
        <v>50</v>
      </c>
    </row>
    <row r="11" spans="1:24" s="1" customFormat="1" ht="27" customHeight="1">
      <c r="A11" s="22" t="s">
        <v>20</v>
      </c>
      <c r="B11" s="23">
        <f t="shared" si="0"/>
        <v>18800</v>
      </c>
      <c r="C11" s="24">
        <f t="shared" si="1"/>
        <v>30246</v>
      </c>
      <c r="D11" s="25">
        <f t="shared" si="2"/>
        <v>6620</v>
      </c>
      <c r="E11" s="26">
        <v>16000</v>
      </c>
      <c r="F11" s="23">
        <v>27900</v>
      </c>
      <c r="G11" s="27">
        <f t="shared" si="9"/>
        <v>6138</v>
      </c>
      <c r="H11" s="28">
        <v>200</v>
      </c>
      <c r="I11" s="24">
        <f t="shared" si="3"/>
        <v>330</v>
      </c>
      <c r="J11" s="24">
        <v>15</v>
      </c>
      <c r="K11" s="23">
        <v>0</v>
      </c>
      <c r="L11" s="23">
        <f t="shared" si="10"/>
        <v>0</v>
      </c>
      <c r="M11" s="23">
        <f t="shared" si="11"/>
        <v>0</v>
      </c>
      <c r="N11" s="23">
        <v>2000</v>
      </c>
      <c r="O11" s="23">
        <f t="shared" si="4"/>
        <v>2000</v>
      </c>
      <c r="P11" s="23">
        <f t="shared" si="5"/>
        <v>400</v>
      </c>
      <c r="Q11" s="23">
        <v>100</v>
      </c>
      <c r="R11" s="23">
        <f t="shared" si="6"/>
        <v>16</v>
      </c>
      <c r="S11" s="23">
        <f t="shared" si="7"/>
        <v>4</v>
      </c>
      <c r="T11" s="26">
        <v>100</v>
      </c>
      <c r="U11" s="23">
        <v>85</v>
      </c>
      <c r="V11" s="23">
        <v>89</v>
      </c>
      <c r="W11" s="23">
        <v>500</v>
      </c>
      <c r="X11" s="24">
        <v>63</v>
      </c>
    </row>
    <row r="12" spans="1:24" s="1" customFormat="1" ht="27" customHeight="1">
      <c r="A12" s="22" t="s">
        <v>21</v>
      </c>
      <c r="B12" s="23">
        <f t="shared" si="0"/>
        <v>13200</v>
      </c>
      <c r="C12" s="24">
        <f t="shared" si="1"/>
        <v>20841</v>
      </c>
      <c r="D12" s="25">
        <f t="shared" si="2"/>
        <v>4497</v>
      </c>
      <c r="E12" s="26">
        <v>11000</v>
      </c>
      <c r="F12" s="23">
        <v>19000</v>
      </c>
      <c r="G12" s="27">
        <f t="shared" si="9"/>
        <v>4180</v>
      </c>
      <c r="H12" s="28">
        <v>500</v>
      </c>
      <c r="I12" s="24">
        <f t="shared" si="3"/>
        <v>825</v>
      </c>
      <c r="J12" s="24">
        <v>37</v>
      </c>
      <c r="K12" s="23">
        <v>0</v>
      </c>
      <c r="L12" s="23">
        <f t="shared" si="10"/>
        <v>0</v>
      </c>
      <c r="M12" s="23">
        <f t="shared" si="11"/>
        <v>0</v>
      </c>
      <c r="N12" s="23">
        <v>1000</v>
      </c>
      <c r="O12" s="23">
        <f t="shared" si="4"/>
        <v>1000</v>
      </c>
      <c r="P12" s="23">
        <f t="shared" si="5"/>
        <v>200</v>
      </c>
      <c r="Q12" s="23">
        <v>100</v>
      </c>
      <c r="R12" s="23">
        <f t="shared" si="6"/>
        <v>16</v>
      </c>
      <c r="S12" s="23">
        <f t="shared" si="7"/>
        <v>4</v>
      </c>
      <c r="T12" s="26">
        <v>0</v>
      </c>
      <c r="U12" s="23">
        <v>0</v>
      </c>
      <c r="V12" s="23">
        <v>0</v>
      </c>
      <c r="W12" s="23">
        <v>600</v>
      </c>
      <c r="X12" s="24">
        <v>76</v>
      </c>
    </row>
    <row r="13" spans="1:24" s="1" customFormat="1" ht="27" customHeight="1">
      <c r="A13" s="22" t="s">
        <v>22</v>
      </c>
      <c r="B13" s="23">
        <f t="shared" si="0"/>
        <v>5800</v>
      </c>
      <c r="C13" s="24">
        <f t="shared" si="1"/>
        <v>7620</v>
      </c>
      <c r="D13" s="25">
        <f t="shared" si="2"/>
        <v>1675.2</v>
      </c>
      <c r="E13" s="26">
        <v>4000</v>
      </c>
      <c r="F13" s="23">
        <v>6980</v>
      </c>
      <c r="G13" s="27">
        <v>1536</v>
      </c>
      <c r="H13" s="28">
        <v>300</v>
      </c>
      <c r="I13" s="24">
        <f t="shared" si="3"/>
        <v>495</v>
      </c>
      <c r="J13" s="24">
        <v>21</v>
      </c>
      <c r="K13" s="23">
        <v>100</v>
      </c>
      <c r="L13" s="23">
        <f t="shared" si="10"/>
        <v>17</v>
      </c>
      <c r="M13" s="23">
        <f t="shared" si="11"/>
        <v>10.2</v>
      </c>
      <c r="N13" s="23">
        <v>0</v>
      </c>
      <c r="O13" s="23">
        <f t="shared" si="4"/>
        <v>0</v>
      </c>
      <c r="P13" s="23">
        <f t="shared" si="5"/>
        <v>0</v>
      </c>
      <c r="Q13" s="23">
        <v>800</v>
      </c>
      <c r="R13" s="23">
        <f t="shared" si="6"/>
        <v>128</v>
      </c>
      <c r="S13" s="23">
        <f t="shared" si="7"/>
        <v>32</v>
      </c>
      <c r="T13" s="26">
        <v>0</v>
      </c>
      <c r="U13" s="23">
        <f t="shared" si="8"/>
        <v>0</v>
      </c>
      <c r="V13" s="23">
        <v>0</v>
      </c>
      <c r="W13" s="23">
        <v>600</v>
      </c>
      <c r="X13" s="24">
        <v>76</v>
      </c>
    </row>
    <row r="14" spans="1:24" s="1" customFormat="1" ht="27" customHeight="1">
      <c r="A14" s="22" t="s">
        <v>23</v>
      </c>
      <c r="B14" s="23">
        <f t="shared" si="0"/>
        <v>3400</v>
      </c>
      <c r="C14" s="24">
        <f t="shared" si="1"/>
        <v>5227</v>
      </c>
      <c r="D14" s="25">
        <f t="shared" si="2"/>
        <v>886</v>
      </c>
      <c r="E14" s="26">
        <v>2000</v>
      </c>
      <c r="F14" s="23">
        <v>3545</v>
      </c>
      <c r="G14" s="27">
        <v>780</v>
      </c>
      <c r="H14" s="23">
        <v>1000</v>
      </c>
      <c r="I14" s="24">
        <f t="shared" si="3"/>
        <v>1650</v>
      </c>
      <c r="J14" s="24">
        <v>73</v>
      </c>
      <c r="K14" s="23">
        <v>0</v>
      </c>
      <c r="L14" s="23">
        <f t="shared" si="10"/>
        <v>0</v>
      </c>
      <c r="M14" s="23">
        <f t="shared" si="11"/>
        <v>0</v>
      </c>
      <c r="N14" s="23">
        <v>0</v>
      </c>
      <c r="O14" s="23">
        <f t="shared" si="4"/>
        <v>0</v>
      </c>
      <c r="P14" s="23">
        <f t="shared" si="5"/>
        <v>0</v>
      </c>
      <c r="Q14" s="23">
        <v>200</v>
      </c>
      <c r="R14" s="23">
        <f t="shared" si="6"/>
        <v>32</v>
      </c>
      <c r="S14" s="23">
        <f t="shared" si="7"/>
        <v>8</v>
      </c>
      <c r="T14" s="26">
        <v>0</v>
      </c>
      <c r="U14" s="23">
        <f t="shared" si="8"/>
        <v>0</v>
      </c>
      <c r="V14" s="23">
        <v>0</v>
      </c>
      <c r="W14" s="23">
        <v>200</v>
      </c>
      <c r="X14" s="24">
        <v>25</v>
      </c>
    </row>
    <row r="15" spans="1:24" s="1" customFormat="1" ht="27" customHeight="1">
      <c r="A15" s="22" t="s">
        <v>24</v>
      </c>
      <c r="B15" s="23">
        <f t="shared" si="0"/>
        <v>8800</v>
      </c>
      <c r="C15" s="24">
        <f t="shared" si="1"/>
        <v>12342</v>
      </c>
      <c r="D15" s="25">
        <f t="shared" si="2"/>
        <v>2773.2</v>
      </c>
      <c r="E15" s="26">
        <v>7000</v>
      </c>
      <c r="F15" s="23">
        <v>12000</v>
      </c>
      <c r="G15" s="27">
        <f t="shared" si="9"/>
        <v>2640</v>
      </c>
      <c r="H15" s="23">
        <v>100</v>
      </c>
      <c r="I15" s="24">
        <f t="shared" si="3"/>
        <v>165</v>
      </c>
      <c r="J15" s="24">
        <v>7</v>
      </c>
      <c r="K15" s="23">
        <v>100</v>
      </c>
      <c r="L15" s="23">
        <f t="shared" si="10"/>
        <v>17</v>
      </c>
      <c r="M15" s="23">
        <f t="shared" si="11"/>
        <v>10.2</v>
      </c>
      <c r="N15" s="23">
        <v>0</v>
      </c>
      <c r="O15" s="23">
        <f t="shared" si="4"/>
        <v>0</v>
      </c>
      <c r="P15" s="23">
        <f t="shared" si="5"/>
        <v>0</v>
      </c>
      <c r="Q15" s="23">
        <v>1000</v>
      </c>
      <c r="R15" s="23">
        <f t="shared" si="6"/>
        <v>160</v>
      </c>
      <c r="S15" s="23">
        <f t="shared" si="7"/>
        <v>40</v>
      </c>
      <c r="T15" s="26">
        <v>0</v>
      </c>
      <c r="U15" s="23">
        <f t="shared" si="8"/>
        <v>0</v>
      </c>
      <c r="V15" s="23">
        <v>0</v>
      </c>
      <c r="W15" s="23">
        <v>600</v>
      </c>
      <c r="X15" s="24">
        <v>76</v>
      </c>
    </row>
    <row r="16" spans="1:24" s="1" customFormat="1" ht="27" customHeight="1">
      <c r="A16" s="22" t="s">
        <v>25</v>
      </c>
      <c r="B16" s="23">
        <f aca="true" t="shared" si="12" ref="B16:K16">SUM(B6:B15)</f>
        <v>215600</v>
      </c>
      <c r="C16" s="24">
        <f t="shared" si="12"/>
        <v>336815</v>
      </c>
      <c r="D16" s="25">
        <f t="shared" si="12"/>
        <v>73591</v>
      </c>
      <c r="E16" s="23">
        <f t="shared" si="12"/>
        <v>175000</v>
      </c>
      <c r="F16" s="23">
        <f t="shared" si="12"/>
        <v>305725</v>
      </c>
      <c r="G16" s="27">
        <f t="shared" si="12"/>
        <v>67260</v>
      </c>
      <c r="H16" s="27">
        <f t="shared" si="12"/>
        <v>3000</v>
      </c>
      <c r="I16" s="27">
        <f t="shared" si="12"/>
        <v>4950</v>
      </c>
      <c r="J16" s="24">
        <f t="shared" si="12"/>
        <v>220</v>
      </c>
      <c r="K16" s="23">
        <f t="shared" si="12"/>
        <v>2000</v>
      </c>
      <c r="L16" s="23">
        <f t="shared" si="10"/>
        <v>340</v>
      </c>
      <c r="M16" s="23">
        <f>SUM(M8:M15)</f>
        <v>203.99999999999997</v>
      </c>
      <c r="N16" s="23">
        <f>SUM(N6:N15)</f>
        <v>25000</v>
      </c>
      <c r="O16" s="23">
        <f>SUM(O6:O15)</f>
        <v>25000</v>
      </c>
      <c r="P16" s="23">
        <f aca="true" t="shared" si="13" ref="P16:U16">SUM(P6:P15)</f>
        <v>5000</v>
      </c>
      <c r="Q16" s="23">
        <f t="shared" si="13"/>
        <v>5000</v>
      </c>
      <c r="R16" s="23">
        <f t="shared" si="13"/>
        <v>800</v>
      </c>
      <c r="S16" s="23">
        <f t="shared" si="7"/>
        <v>200</v>
      </c>
      <c r="T16" s="26">
        <f t="shared" si="13"/>
        <v>2400</v>
      </c>
      <c r="U16" s="23">
        <f t="shared" si="13"/>
        <v>2047</v>
      </c>
      <c r="V16" s="23">
        <v>2164</v>
      </c>
      <c r="W16" s="23">
        <f>SUM(W6:W15)</f>
        <v>5600</v>
      </c>
      <c r="X16" s="23">
        <f>SUM(X6:X15)</f>
        <v>707</v>
      </c>
    </row>
  </sheetData>
  <sheetProtection/>
  <mergeCells count="13">
    <mergeCell ref="A2:X2"/>
    <mergeCell ref="A3:W3"/>
    <mergeCell ref="E4:G4"/>
    <mergeCell ref="H4:J4"/>
    <mergeCell ref="K4:M4"/>
    <mergeCell ref="N4:P4"/>
    <mergeCell ref="Q4:S4"/>
    <mergeCell ref="T4:V4"/>
    <mergeCell ref="W4:X4"/>
    <mergeCell ref="A4:A5"/>
    <mergeCell ref="B4:B5"/>
    <mergeCell ref="C4:C5"/>
    <mergeCell ref="D4:D5"/>
  </mergeCells>
  <printOptions horizontalCentered="1"/>
  <pageMargins left="0.55" right="0.3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2017-10-23T07:37:46Z</cp:lastPrinted>
  <dcterms:created xsi:type="dcterms:W3CDTF">1996-12-17T01:32:42Z</dcterms:created>
  <dcterms:modified xsi:type="dcterms:W3CDTF">2018-09-14T09:13:15Z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