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870"/>
  </bookViews>
  <sheets>
    <sheet name="汇总" sheetId="38" r:id="rId1"/>
    <sheet name="Sheet1" sheetId="36" state="hidden" r:id="rId2"/>
    <sheet name="1-2" sheetId="1" r:id="rId3"/>
    <sheet name="1-3" sheetId="2" r:id="rId4"/>
    <sheet name="1-4" sheetId="3" r:id="rId5"/>
    <sheet name="1-5" sheetId="4" r:id="rId6"/>
    <sheet name="1-6" sheetId="5" r:id="rId7"/>
    <sheet name="1-7" sheetId="6" r:id="rId8"/>
    <sheet name="2-1" sheetId="7" r:id="rId9"/>
    <sheet name="2-2" sheetId="8" r:id="rId10"/>
    <sheet name="2-3" sheetId="9" r:id="rId11"/>
    <sheet name="2-4" sheetId="10" r:id="rId12"/>
    <sheet name="2-5" sheetId="11" r:id="rId13"/>
    <sheet name="2-6" sheetId="12" r:id="rId14"/>
    <sheet name="2-7" sheetId="13" r:id="rId15"/>
    <sheet name="2-8" sheetId="14" r:id="rId16"/>
    <sheet name="2-9" sheetId="15" r:id="rId17"/>
    <sheet name="2-10" sheetId="16" r:id="rId18"/>
    <sheet name="2-11" sheetId="27" r:id="rId19"/>
    <sheet name="2-12" sheetId="34" state="hidden" r:id="rId20"/>
    <sheet name="3-1" sheetId="17" r:id="rId21"/>
    <sheet name="3-2" sheetId="18" r:id="rId22"/>
    <sheet name="3-3" sheetId="19" r:id="rId23"/>
    <sheet name="3-4" sheetId="33" r:id="rId24"/>
    <sheet name="4-1" sheetId="31" r:id="rId25"/>
    <sheet name="5-1" sheetId="28" r:id="rId26"/>
    <sheet name="5-2" sheetId="20" r:id="rId27"/>
    <sheet name="5-3" sheetId="29" r:id="rId28"/>
  </sheets>
  <externalReferences>
    <externalReference r:id="rId29"/>
  </externalReferences>
  <definedNames>
    <definedName name="_xlnm._FilterDatabase" localSheetId="3" hidden="1">'1-3'!$C$1:$C$12</definedName>
    <definedName name="_xlnm._FilterDatabase" localSheetId="17" hidden="1">'2-10'!$M$1:$M$67</definedName>
    <definedName name="_xlnm._FilterDatabase" localSheetId="19" hidden="1">'2-12'!$E$1:$E$303</definedName>
    <definedName name="_xlnm._FilterDatabase" localSheetId="2" hidden="1">'1-2'!$E$1:$E$255</definedName>
    <definedName name="_xlnm._FilterDatabase" localSheetId="4" hidden="1">'1-4'!$A$7:$M$13</definedName>
    <definedName name="_xlnm._FilterDatabase" localSheetId="5" hidden="1">'1-5'!$G$1:$G$18</definedName>
    <definedName name="_xlnm._FilterDatabase" localSheetId="6" hidden="1">'1-6'!$A$1:$O$7</definedName>
    <definedName name="_xlnm._FilterDatabase" localSheetId="7" hidden="1">'1-7'!$E$1:$E$151</definedName>
    <definedName name="_xlnm._FilterDatabase" localSheetId="18" hidden="1">'2-11'!$E$1:$E$309</definedName>
    <definedName name="_xlnm._FilterDatabase" localSheetId="13" hidden="1">'2-6'!$E$1:$E$6</definedName>
    <definedName name="_xlnm._FilterDatabase" localSheetId="15" hidden="1">'2-8'!$E$1:$E$324</definedName>
    <definedName name="_xlnm._FilterDatabase" localSheetId="16" hidden="1">'2-9'!$A$7:$M$8</definedName>
    <definedName name="_xlnm._FilterDatabase" localSheetId="22" hidden="1">'3-3'!#REF!</definedName>
    <definedName name="_xlnm._FilterDatabase" localSheetId="23" hidden="1">'3-4'!$M$7:$M$10</definedName>
    <definedName name="_xlnm._FilterDatabase" localSheetId="24" hidden="1">'4-1'!$E$1:$E$269</definedName>
    <definedName name="_xlnm.Print_Area" localSheetId="2">'1-2'!$A$1:$M$13</definedName>
    <definedName name="_xlnm.Print_Area" localSheetId="3">'1-3'!$A$1:$M$11</definedName>
    <definedName name="_xlnm.Print_Area" localSheetId="4">'1-4'!$A$1:$M$54</definedName>
    <definedName name="_xlnm.Print_Area" localSheetId="5">'1-5'!$A$1:$M$18</definedName>
    <definedName name="_xlnm.Print_Area" localSheetId="6">'1-6'!$A$1:$M$8</definedName>
    <definedName name="_xlnm.Print_Area" localSheetId="7">'1-7'!$A$1:$M$7</definedName>
    <definedName name="_xlnm.Print_Area" localSheetId="8">'2-1'!$A$1:$M$27</definedName>
    <definedName name="_xlnm.Print_Area" localSheetId="17">'2-10'!$A$1:$M$67</definedName>
    <definedName name="_xlnm.Print_Area" localSheetId="18">'2-11'!$A$1:$M$7</definedName>
    <definedName name="_xlnm.Print_Area" localSheetId="19">'2-12'!$A$1:$L$7</definedName>
    <definedName name="_xlnm.Print_Area" localSheetId="9">'2-2'!$A$1:$M$8</definedName>
    <definedName name="_xlnm.Print_Area" localSheetId="10">'2-3'!$A$1:$M$10</definedName>
    <definedName name="_xlnm.Print_Area" localSheetId="11">'2-4'!$A$1:$M$60</definedName>
    <definedName name="_xlnm.Print_Area" localSheetId="12">'2-5'!$A$1:$M$7</definedName>
    <definedName name="_xlnm.Print_Area" localSheetId="13">'2-6'!$A$1:$M$7</definedName>
    <definedName name="_xlnm.Print_Area" localSheetId="14">'2-7'!$A$1:$M$7</definedName>
    <definedName name="_xlnm.Print_Area" localSheetId="15">'2-8'!$A$1:$M$7</definedName>
    <definedName name="_xlnm.Print_Area" localSheetId="16">'2-9'!$A$1:$L$8</definedName>
    <definedName name="_xlnm.Print_Area" localSheetId="20">'3-1'!$A$1:$M$35</definedName>
    <definedName name="_xlnm.Print_Area" localSheetId="21">'3-2'!$A$1:$M$31</definedName>
    <definedName name="_xlnm.Print_Area" localSheetId="22">'3-3'!$A$1:$M$7</definedName>
    <definedName name="_xlnm.Print_Area" localSheetId="23">'3-4'!$A$1:$M$15</definedName>
    <definedName name="_xlnm.Print_Area" localSheetId="24">'4-1'!$A$1:$M$7</definedName>
    <definedName name="_xlnm.Print_Area" localSheetId="25">'5-1'!$A$1:$M$8</definedName>
    <definedName name="_xlnm.Print_Area" localSheetId="26">'5-2'!$A$1:$M$8</definedName>
    <definedName name="_xlnm.Print_Area" localSheetId="27">'5-3'!$A$1:$M$8</definedName>
    <definedName name="_xlnm.Print_Titles" localSheetId="2">'1-2'!$1:$3</definedName>
    <definedName name="_xlnm.Print_Titles" localSheetId="3">'1-3'!$1:$3</definedName>
    <definedName name="_xlnm.Print_Titles" localSheetId="4">'1-4'!$1:$3</definedName>
    <definedName name="_xlnm.Print_Titles" localSheetId="5">'1-5'!$1:$3</definedName>
    <definedName name="_xlnm.Print_Titles" localSheetId="6">'1-6'!$1:$3</definedName>
    <definedName name="_xlnm.Print_Titles" localSheetId="8">'2-1'!$1:$3</definedName>
    <definedName name="_xlnm.Print_Titles" localSheetId="17">'2-10'!$1:$3</definedName>
    <definedName name="_xlnm.Print_Titles" localSheetId="18">'2-11'!$1:$3</definedName>
    <definedName name="_xlnm.Print_Titles" localSheetId="19">'2-12'!$1:$3</definedName>
    <definedName name="_xlnm.Print_Titles" localSheetId="9">'2-2'!$1:$3</definedName>
    <definedName name="_xlnm.Print_Titles" localSheetId="10">'2-3'!$1:$3</definedName>
    <definedName name="_xlnm.Print_Titles" localSheetId="11">'2-4'!$1:$3</definedName>
    <definedName name="_xlnm.Print_Titles" localSheetId="12">'2-5'!$1:$3</definedName>
    <definedName name="_xlnm.Print_Titles" localSheetId="13">'2-6'!$1:$3</definedName>
    <definedName name="_xlnm.Print_Titles" localSheetId="14">'2-7'!$1:$3</definedName>
    <definedName name="_xlnm.Print_Titles" localSheetId="15">'2-8'!$1:$3</definedName>
    <definedName name="_xlnm.Print_Titles" localSheetId="16">'2-9'!$1:$3</definedName>
    <definedName name="_xlnm.Print_Titles" localSheetId="20">'3-1'!$1:$3</definedName>
    <definedName name="_xlnm.Print_Titles" localSheetId="21">'3-2'!$1:$3</definedName>
    <definedName name="_xlnm.Print_Titles" localSheetId="22">'3-3'!$1:$3</definedName>
    <definedName name="_xlnm.Print_Titles" localSheetId="23">'3-4'!$1:$3</definedName>
    <definedName name="_xlnm.Print_Titles" localSheetId="24">'4-1'!$1:$3</definedName>
    <definedName name="_xlnm.Print_Titles" localSheetId="25">'5-1'!$1:$3</definedName>
    <definedName name="_xlnm.Print_Titles" localSheetId="26">'5-2'!$1:$3</definedName>
    <definedName name="_xlnm.Print_Titles" localSheetId="27">'5-3'!$1:$3</definedName>
  </definedNames>
  <calcPr calcId="144525"/>
</workbook>
</file>

<file path=xl/sharedStrings.xml><?xml version="1.0" encoding="utf-8"?>
<sst xmlns="http://schemas.openxmlformats.org/spreadsheetml/2006/main" count="2607" uniqueCount="779">
  <si>
    <t>元谋县“十四五”水安全保障规划项目汇总表</t>
  </si>
  <si>
    <t>功能分类</t>
  </si>
  <si>
    <t>附表</t>
  </si>
  <si>
    <t>项目类型</t>
  </si>
  <si>
    <t>总投资
（亿元）</t>
  </si>
  <si>
    <t>工程件数（件）</t>
  </si>
  <si>
    <t>防洪类</t>
  </si>
  <si>
    <t>附表1-2</t>
  </si>
  <si>
    <t>主要支流治理项目表（3000km²以上）</t>
  </si>
  <si>
    <t>附表1-3</t>
  </si>
  <si>
    <t>中小河流治理项目表（3000km²以下）</t>
  </si>
  <si>
    <t>附表1-4</t>
  </si>
  <si>
    <t>山洪沟治理项目表</t>
  </si>
  <si>
    <t>附表1-5</t>
  </si>
  <si>
    <t>病险水库除险加固项目表</t>
  </si>
  <si>
    <t>附表1-6</t>
  </si>
  <si>
    <t>病险闸除险加固项目表</t>
  </si>
  <si>
    <t>附表1-7</t>
  </si>
  <si>
    <t>城市防洪排涝提升工程项目表</t>
  </si>
  <si>
    <t>防洪类小计</t>
  </si>
  <si>
    <t>供水类</t>
  </si>
  <si>
    <t>附表2-1</t>
  </si>
  <si>
    <t>重点水源工程建设项目表</t>
  </si>
  <si>
    <t>附表2-2</t>
  </si>
  <si>
    <t>重点水系连通工程建设项目表</t>
  </si>
  <si>
    <t>附表2-3</t>
  </si>
  <si>
    <t>新建大中型灌区项目表</t>
  </si>
  <si>
    <t>附表2-4</t>
  </si>
  <si>
    <t>乡镇抗旱水源工程建设项目表</t>
  </si>
  <si>
    <t>附表2-5</t>
  </si>
  <si>
    <t>城市备用水源工程建设项目表</t>
  </si>
  <si>
    <t>附表2-6</t>
  </si>
  <si>
    <t>滇中引水及配套工程建设项目表</t>
  </si>
  <si>
    <t>附表2-7</t>
  </si>
  <si>
    <t>大中型水电站综合利用工程项目表</t>
  </si>
  <si>
    <t>附表2-8</t>
  </si>
  <si>
    <t>大型灌区续建配套与现代化改造项目表</t>
  </si>
  <si>
    <t>附表2-9</t>
  </si>
  <si>
    <t>中型灌区续建配套与现代化改造项目表</t>
  </si>
  <si>
    <t>附表2-10</t>
  </si>
  <si>
    <t>水库清淤增效工程重点项目表</t>
  </si>
  <si>
    <t>附表2-11</t>
  </si>
  <si>
    <t>农村饮水安全供水保障工程建设项目表</t>
  </si>
  <si>
    <t>供水类小计</t>
  </si>
  <si>
    <t>水生态类</t>
  </si>
  <si>
    <t>附表3-1</t>
  </si>
  <si>
    <t>水源涵养与水土保持项目表</t>
  </si>
  <si>
    <t>附表3-2</t>
  </si>
  <si>
    <t>重点河湖生态治理与修复项目表</t>
  </si>
  <si>
    <t>附表3-3</t>
  </si>
  <si>
    <t>水系连通及水美乡村综合整治项目表</t>
  </si>
  <si>
    <t>附表3-4</t>
  </si>
  <si>
    <t>美丽河湖及水利风景区建设项目表</t>
  </si>
  <si>
    <t>附表4-1</t>
  </si>
  <si>
    <t>水利智慧化建设项目表</t>
  </si>
  <si>
    <t>水生态类小计</t>
  </si>
  <si>
    <t>重大战略储备项目</t>
  </si>
  <si>
    <t>附表5-1</t>
  </si>
  <si>
    <t>重大战略储备大中型水电站综合利用工程项目表</t>
  </si>
  <si>
    <t>附表5-2</t>
  </si>
  <si>
    <t>重大战略储备水源工程项目表</t>
  </si>
  <si>
    <t>附表5-3</t>
  </si>
  <si>
    <t>重大战略储备水系连通工程项目表</t>
  </si>
  <si>
    <t>重大战略储备项目小计</t>
  </si>
  <si>
    <t>元谋县汇总</t>
  </si>
  <si>
    <t>总件数</t>
  </si>
  <si>
    <t>总投资</t>
  </si>
  <si>
    <t>十四五件数</t>
  </si>
  <si>
    <t>十四五投资</t>
  </si>
  <si>
    <t>主要支流治理项目（3000km²以上）</t>
  </si>
  <si>
    <t>中小河流治理项目（200~3000km²）</t>
  </si>
  <si>
    <t>山洪沟治理项目</t>
  </si>
  <si>
    <t>病险水库除险加固项目</t>
  </si>
  <si>
    <t>病险闸除险加固项目</t>
  </si>
  <si>
    <t>城市防洪排涝提升工程项目</t>
  </si>
  <si>
    <t>小计</t>
  </si>
  <si>
    <t>重点水源工程建设项目</t>
  </si>
  <si>
    <t>重点水系连通工程建设项目</t>
  </si>
  <si>
    <t>新建大中型灌区项目</t>
  </si>
  <si>
    <t>乡镇抗旱水源工程建设项目</t>
  </si>
  <si>
    <t>城市备用水源工程建设项目</t>
  </si>
  <si>
    <t>滇中引水及配套工程建设项目</t>
  </si>
  <si>
    <t>大中型水电站综合利用工程项目</t>
  </si>
  <si>
    <t>大型灌区续建配套与现代化改造项目</t>
  </si>
  <si>
    <t>中型灌区续建配套与现代化改造项目</t>
  </si>
  <si>
    <t>水库清淤增效工程重点项目</t>
  </si>
  <si>
    <t>农村饮水安全供水保障工程建设项目</t>
  </si>
  <si>
    <t>水源涵养与水土保持项目</t>
  </si>
  <si>
    <t>重点河湖生态治理与修复项目</t>
  </si>
  <si>
    <t>水系连通及水美乡村综合整治项目</t>
  </si>
  <si>
    <t>美丽河湖及水利风景区建设项目</t>
  </si>
  <si>
    <t>水利信息化</t>
  </si>
  <si>
    <t>水利智慧化建设项目</t>
  </si>
  <si>
    <t>重大战略储备大中型水电站综合利用工程项目</t>
  </si>
  <si>
    <t>重大战略储备水源工程项目</t>
  </si>
  <si>
    <t>重大战略储备水系连通工程项目</t>
  </si>
  <si>
    <t>总计</t>
  </si>
  <si>
    <r>
      <rPr>
        <b/>
        <sz val="11"/>
        <color theme="1"/>
        <rFont val="宋体"/>
        <charset val="134"/>
      </rPr>
      <t>附表1-2 元谋县</t>
    </r>
    <r>
      <rPr>
        <b/>
        <sz val="11"/>
        <color theme="1"/>
        <rFont val="宋体"/>
        <charset val="134"/>
      </rPr>
      <t>主要支流治理</t>
    </r>
    <r>
      <rPr>
        <b/>
        <sz val="11"/>
        <color theme="1"/>
        <rFont val="宋体"/>
        <charset val="134"/>
      </rPr>
      <t>项目表</t>
    </r>
  </si>
  <si>
    <t>序号</t>
  </si>
  <si>
    <t>项目名称</t>
  </si>
  <si>
    <t>建设性质</t>
  </si>
  <si>
    <t>建设规模及内容</t>
  </si>
  <si>
    <t>建设地点</t>
  </si>
  <si>
    <t>项目建设起止年限</t>
  </si>
  <si>
    <t>总投资（万元）</t>
  </si>
  <si>
    <t>其中</t>
  </si>
  <si>
    <t>备注</t>
  </si>
  <si>
    <t>项目实施阶段</t>
  </si>
  <si>
    <t>政府投资（万元）</t>
  </si>
  <si>
    <t>自筹
（万元）</t>
  </si>
  <si>
    <t>贷款
（万元）</t>
  </si>
  <si>
    <t>其它
（万元）</t>
  </si>
  <si>
    <t>十四五投资（亿元）</t>
  </si>
  <si>
    <t>中长期、远期投资（亿元）</t>
  </si>
  <si>
    <t>1亿以下</t>
  </si>
  <si>
    <t>1亿-5亿</t>
  </si>
  <si>
    <t>5亿-10亿</t>
  </si>
  <si>
    <t>10亿以上</t>
  </si>
  <si>
    <t>总投资
（万元）</t>
  </si>
  <si>
    <t>总投资（亿元）</t>
  </si>
  <si>
    <t>汇总</t>
  </si>
  <si>
    <t>元谋县</t>
  </si>
  <si>
    <t>龙川江振兴坝至永武高速3#桥段河道治理工程</t>
  </si>
  <si>
    <t>续建</t>
  </si>
  <si>
    <t>治理河道总长12km，修建河道堤防长度11.088km，保护人口57500人，保护耕地面积30万亩，排涝受益面积2.3万亩，河道设计防洪标准上段20年一遇，下段10年一遇，主要建设内容：清淤疏浚长12km，疏浚10.0万m³</t>
  </si>
  <si>
    <t>十四五</t>
  </si>
  <si>
    <t>龙川江元谋牛街至黄瓜园大桥段河道治理工程</t>
  </si>
  <si>
    <t>新建</t>
  </si>
  <si>
    <t>治理河道总长10km，修建河道堤防长度18.422km，保护人口12000人，保护耕地面积2.1万亩，排涝受益面积1.2万亩，河道设计防洪标准10年一遇，主要建设内容：新建河堤长度18.422km，清淤疏浚长10km，疏浚8.3万m³</t>
  </si>
  <si>
    <t>“9.17”特大山洪泥石流灾害龙川江朱布及海洛堰塞体清除工程</t>
  </si>
  <si>
    <t>治理河道总长2.97km，修建河道堤防长度4.258km，保护人口2830人，保护耕地面积0.38万亩，排涝受益面积0.27万亩，河道设计防洪标准10年一遇，主要建设内容：新建河堤长度4.258km，清淤疏浚长2.97km，疏浚2.4万m³</t>
  </si>
  <si>
    <t>龙川江小月旧至茂易村段河道治理工程</t>
  </si>
  <si>
    <t>治理河道总长8.6km，修建河道堤防长度14.8km，保护人口6500人，保护耕地面积1万亩，排涝受益面积0.65万亩，河道设计防洪标准10年一遇，主要建设内容：新建河堤长度14.8km，清淤疏浚长8.6km，疏浚7.1万m³</t>
  </si>
  <si>
    <t>蜻蛉河元谋虎溪至多克村段河道治理工程</t>
  </si>
  <si>
    <t>治理河道总长6km，修建河道堤防长度9.12km，保护人口6900人，保护耕地面积0.74万亩，排涝受益面积0.4万亩，河道设计防洪标准10年一遇。主要建设内容：治理河道总长6km，新建堤防、护岸长9.12km，清淤疏浚长6km，疏浚4.9万m³</t>
  </si>
  <si>
    <t>金沙江与龙川江交汇口堤防建设工程</t>
  </si>
  <si>
    <t>治理河道总长6.5km，修建河道堤防长度5.6km，保护耕地面积0.68万亩，排涝受益面积0.5万亩，河道设计防洪标准10年一遇。主要建设内容：治理河道总长6.5km，新建堤防、护岸长5.6km，清淤疏浚长6.5km，疏浚5.5万m³</t>
  </si>
  <si>
    <t>金沙江元谋段堤防建设工程</t>
  </si>
  <si>
    <t>治理河道总长4.5km，修建河道堤防长度9km，保护人口1500人，保护耕地面积1.1万亩，排涝受益面积0.33万亩，河道设计防洪标准10年一遇，主要建设内容：上段龙川江入金沙江汇口段新建堤防、护岸长5km，下段丙弄村至猛果河入金沙江汇口段新建堤防、护岸长4km</t>
  </si>
  <si>
    <t>附表1-3 元谋县中小河流治理项目表</t>
  </si>
  <si>
    <t>元谋县永定河小多乐村至大物茂村段河道治理工程</t>
  </si>
  <si>
    <t>治理河道总长4km，保护人口5280人，保护耕地面积0.6万亩，设计防洪标准10年一遇。主要建设内容：新建堤防、护岸长7.2km，清淤疏浚长4km，疏浚3.0万m³</t>
  </si>
  <si>
    <t>2022-2025</t>
  </si>
  <si>
    <t>已列入《楚雄州水利发展“十三五”规划》</t>
  </si>
  <si>
    <t>元谋县普登河五福村至龙川江汇口段河道治理工程</t>
  </si>
  <si>
    <t>治理河道总长4.56km，保护人口3300人，保护耕地面积0.48万亩，设计防洪标准10年一遇。主要建设内容：新建堤防、护岸长9km，清淤疏浚长4.56km，2.6万m³</t>
  </si>
  <si>
    <r>
      <rPr>
        <sz val="10.5"/>
        <rFont val="宋体"/>
        <charset val="134"/>
      </rPr>
      <t>202</t>
    </r>
    <r>
      <rPr>
        <sz val="10.5"/>
        <rFont val="宋体"/>
        <charset val="134"/>
      </rPr>
      <t>2</t>
    </r>
    <r>
      <rPr>
        <sz val="10.5"/>
        <rFont val="宋体"/>
        <charset val="134"/>
      </rPr>
      <t>-2025</t>
    </r>
  </si>
  <si>
    <t>元谋县龙街河烂泥田至大河边村段河道治理工程</t>
  </si>
  <si>
    <r>
      <rPr>
        <sz val="10.5"/>
        <rFont val="宋体"/>
        <charset val="134"/>
      </rPr>
      <t>河道治理长度6.5km，保护人口1100人，保护耕地面积0.55万亩，设计防洪标准10年一遇。主要建设内容：新建堤防、护岸长10.5km，清淤疏浚长6</t>
    </r>
    <r>
      <rPr>
        <sz val="10.5"/>
        <rFont val="宋体"/>
        <charset val="134"/>
      </rPr>
      <t>.5</t>
    </r>
    <r>
      <rPr>
        <sz val="10.5"/>
        <rFont val="宋体"/>
        <charset val="134"/>
      </rPr>
      <t>km，疏浚4.5万m³</t>
    </r>
  </si>
  <si>
    <r>
      <rPr>
        <sz val="10.5"/>
        <rFont val="宋体"/>
        <charset val="134"/>
      </rPr>
      <t>2022</t>
    </r>
    <r>
      <rPr>
        <sz val="10.5"/>
        <rFont val="宋体"/>
        <charset val="134"/>
      </rPr>
      <t>-202</t>
    </r>
    <r>
      <rPr>
        <sz val="10.5"/>
        <rFont val="宋体"/>
        <charset val="134"/>
      </rPr>
      <t>5</t>
    </r>
  </si>
  <si>
    <t>普登河五福村水文站段河道治理工程</t>
  </si>
  <si>
    <t>河道治理长度0.7km，保护人口1000人，保护耕地面积0.15万亩，设计防洪标准10年一遇。主要建设内容：新建堤防、护岸长1.4km，清淤疏浚长0.7km，疏浚0.5万m³</t>
  </si>
  <si>
    <r>
      <rPr>
        <sz val="10.5"/>
        <rFont val="宋体"/>
        <charset val="134"/>
      </rPr>
      <t>2022</t>
    </r>
    <r>
      <rPr>
        <sz val="10.5"/>
        <rFont val="宋体"/>
        <charset val="134"/>
      </rPr>
      <t>-2026</t>
    </r>
  </si>
  <si>
    <t>元谋县普登河普登村至小罗岔村段河道治理</t>
  </si>
  <si>
    <t>治理总长3.7km，保护人口1000人，保护耕地面积0.15万亩，设计防洪标准10年一遇。主要建设内容：新建堤防、护岸长7.4km，清淤疏浚长3.7km，疏浚5.6万m³</t>
  </si>
  <si>
    <r>
      <rPr>
        <sz val="10.5"/>
        <rFont val="宋体"/>
        <charset val="134"/>
      </rPr>
      <t>2022</t>
    </r>
    <r>
      <rPr>
        <sz val="10.5"/>
        <rFont val="宋体"/>
        <charset val="134"/>
      </rPr>
      <t>-2027</t>
    </r>
  </si>
  <si>
    <t>附表1-4 元谋县山洪沟治理项目表</t>
  </si>
  <si>
    <t>元谋县班果河平田段一期河道治理工程</t>
  </si>
  <si>
    <t>治理河道总长4.5km，保护人口0.25万人，保护农田0.55万亩，治理标准为10年一遇，主要建设内容为：新建护岸及堤防长度9km，排洪渠长度0.4km，沟道疏浚量2.7万m³</t>
  </si>
  <si>
    <t>楚雄州水利枢纽建设发展战略规划</t>
  </si>
  <si>
    <t>元谋县班果河平田段二期河道治理工程</t>
  </si>
  <si>
    <t>治理河道总长3.575km，保护人口0.13万人，保护农田0.4万亩，治理标准为10年一遇，主要建设内容为：新建护岸及堤防长度7.1km，排洪渠长度0.6km，沟道疏浚量2万m³</t>
  </si>
  <si>
    <t>元谋县班果河新华段一期河道治理工程</t>
  </si>
  <si>
    <t>治理河道总长4km，保护人口0.1万人，保护农田0.37万亩，治理标准为10年一遇，主要建设内容为：新建护岸及堤防长度8km，排洪渠长度0.2km，沟道疏浚量2.7万m³</t>
  </si>
  <si>
    <t>元谋县班果河新华段二期河道治理工程</t>
  </si>
  <si>
    <t>治理河道总长5.4km，保护人口0.26万人，保护农田0.78万亩，治理标准为10年一遇，主要建设内容为：新建护岸及堤防长度10.8km，排洪渠长度0.4km，沟道疏浚量3.4万m³</t>
  </si>
  <si>
    <t>元谋县挨小河中屯至杨柳村段河道治理工程</t>
  </si>
  <si>
    <t>治理河道总长6km，保护人口0.3224万人，保护农田0.65万亩，治理标准为10年一遇，主要建设内容为：新建护岸及堤防长度12km，排洪渠长度0.4km，沟道疏浚量4.1万m³</t>
  </si>
  <si>
    <t>元谋县芝麻河大雷宰坝塘至物茂沟上水坝段河道治理工程</t>
  </si>
  <si>
    <t>治理河道总长3.3km，保护人口0.11万人，保护农田0.36万亩，治理标准为10年一遇，主要建设内容为：新建护岸及堤防长度6.6km，排洪渠长度1km，沟道疏浚量2.2万m³</t>
  </si>
  <si>
    <t>元谋县丙巷河波亨至牛筋树段河道治理工程</t>
  </si>
  <si>
    <t>治理河道总长4.9km，保护人口0.22万人，保护农田0.52万亩，治理标准为10年一遇，主要建设内容为：新建护岸及堤防长度9.8km，排洪渠长度0.8km，沟道疏浚量3.3万m³</t>
  </si>
  <si>
    <t>元谋挨小河挨小至中屯段河道治理工程</t>
  </si>
  <si>
    <t>治理河道总长5km，保护人口0.2万人，保护农田0.54万亩，治理标准为10年一遇，主要建设内容为：新建护岸及堤防长度10km，排洪渠长度0.8km，沟道疏浚量3万m³</t>
  </si>
  <si>
    <t>2025-2035</t>
  </si>
  <si>
    <t>中长期</t>
  </si>
  <si>
    <t>元谋县老城河一期田房村至班洪村段河道治理</t>
  </si>
  <si>
    <t>治理河道总长5.2km，保护人口0.1612万人，保护农田0.53万亩，治理标准为10年一遇，主要建设内容为：新建护岸及堤防长度10.4km，排洪渠长度0.6km，沟道疏浚量3.4万m³</t>
  </si>
  <si>
    <t>元谋县老城河二期班洪村至龙川江汇口段河道治理</t>
  </si>
  <si>
    <t>治理河道总长5.2km，保护人口0.1612万人，保护农田0.53万亩，治理标准为10年一遇，主要建设内容为：新建护岸及堤防长度10.4km，排洪渠长度0.8km，沟道疏浚量3.4万m³</t>
  </si>
  <si>
    <t>元谋县老城河小浙江村
至老城乡政府段一期河道治理</t>
  </si>
  <si>
    <t>治理河道总长4km，保护人口0.445万人，保护农田0.44万亩，治理标准为10年一遇，主要建设内容为：新建护岸及堤防长度8km，排洪渠长度0.4km，沟道疏浚量2.1万m³</t>
  </si>
  <si>
    <t>元谋县老城河小浙江村
至老城乡政府段二期河道治理</t>
  </si>
  <si>
    <t>治理河道总长4km，保护人口0.445万人，保护农田0.45万亩，治理标准为10年一遇，主要建设内容为：新建护岸及堤防长度8km，排洪渠长度0.2km，沟道疏浚量2.1万m³</t>
  </si>
  <si>
    <t>班果河黄瓜园段河道治理</t>
  </si>
  <si>
    <t>治理河道总长2.7km，保护人口0.2518万人，保护农田0.31万亩，治理标准为10年一遇，主要建设内容为：新建护岸及堤防长度5.4km，排洪渠长度0.2km，沟道疏浚量1.7万m³</t>
  </si>
  <si>
    <t>元谋县牛街干河班庄道至牛街村段山洪沟治理工程</t>
  </si>
  <si>
    <t>治理河道总长8.7km，保护人口0.4万人，保护农田0.9万亩，治理标准为10年一遇，主要建设内容为：新建护岸及堤防长度17.4km，排洪渠长度0.2km，沟道疏浚量4.6万m³</t>
  </si>
  <si>
    <t>元谋县小村沙河华丰至小村段河道治理工程</t>
  </si>
  <si>
    <t>治理河道总长8.6km，保护人口0.12万人，保护农田0.88万亩，治理标准为10年一遇，主要建设内容为：新建护岸及堤防长度17.2km，排洪渠长度0.6km，沟道疏浚量4.2万m³</t>
  </si>
  <si>
    <t>元谋县中班兴干河中班兴至把业山洪沟治理工程</t>
  </si>
  <si>
    <t>治理河道总长5.2km，保护人口0.24万人，保护农田0.56万亩，治理标准为10年一遇，主要建设内容为：新建护岸及堤防长度10km，排洪渠长度0.4km，沟道疏浚量2.7万m³</t>
  </si>
  <si>
    <t>元谋县大箐河河道治理工程</t>
  </si>
  <si>
    <t>治理河道总长7km，保护人口0.24万人，保护农田0.38万亩，治理标准为10年一遇，主要建设内容为：新建护岸及堤防长度14km，排洪渠长度0.6km，沟道疏浚量0.8万m³</t>
  </si>
  <si>
    <t>元谋县沙地小河河道治理工程</t>
  </si>
  <si>
    <t>治理河道总长4.6km，保护人口0.16万人，保护农田0.07万亩，治理标准为10年一遇，主要建设内容为：新建护岸及堤防长度9.2km，排洪渠长度0.2km，沟道疏浚量1.6万m³</t>
  </si>
  <si>
    <t>元谋县帕朗小河河道治理工程</t>
  </si>
  <si>
    <t>治理河道总长3.2km，保护人口0.40万人，保护农田0.19万亩，治理标准为10年一遇，主要建设内容为：新建护岸及堤防长度6.4km，排洪渠长度0.2km，沟道疏浚量1.2万m³</t>
  </si>
  <si>
    <t>元谋县羊角箐河道治理工程</t>
  </si>
  <si>
    <t>治理河道总长4km，保护人口0.23万人，保护农田0.26万亩，治理标准为10年一遇，主要建设内容为：新建护岸及堤防长度8km，排洪渠长度0.2km，沟道疏浚量1.4万m³</t>
  </si>
  <si>
    <t>元谋县南繁村小河河道治理工程</t>
  </si>
  <si>
    <t>治理河道总长3.5km，保护人口0.28万人，保护农田0.28万亩，治理标准为10年一遇，主要建设内容为：新建护岸及堤防长度7km，排洪渠长度0.2km，沟道疏浚量0.8万m³</t>
  </si>
  <si>
    <t>元谋县那控河那控村至龙川江汇口段河道治理</t>
  </si>
  <si>
    <t>治理河道总长10.1km，保护人口0.42万人，保护农田0.43万亩，治理标准为10年一遇，主要建设内容为：新建护岸及堤防长度20.2km，排洪渠长度0.6km，沟道疏浚量2.9万m³</t>
  </si>
  <si>
    <t>元谋县油榨箐大力多至入龙川江汇口段山洪沟治理工程</t>
  </si>
  <si>
    <t>治理河道总长9.5km，保护人口0.22万人，保护农田0.96万亩，治理标准为10年一遇，主要建设内容为：新建护岸及堤防长度18km，排洪渠长度0.6km，沟道疏浚量5万m³</t>
  </si>
  <si>
    <t>元谋县苴林小村河土林收费站至入龙川江汇口段山洪沟治理工程</t>
  </si>
  <si>
    <t>治理河道总长2.3km，保护人口0.29万人，保护农田0.28万亩，治理标准为10年一遇，主要建设内容为：新建护岸及堤防长度4.6km，沟道疏浚量0.8万m³</t>
  </si>
  <si>
    <t>元谋县羊街镇大村河甸头村至大村段河道治理</t>
  </si>
  <si>
    <t>治理河道总长6km，保护人口0.85万人，保护农田0.75万亩，治理标准为10年一遇，主要建设内容为：新建护岸及堤防长度12km，排洪渠长度0.6km，沟道疏浚量2.9万m³</t>
  </si>
  <si>
    <t>元谋县公卓村河后山至入龙川江汇口段洪沟治理工程</t>
  </si>
  <si>
    <t>治理河道总长3km，保护人口0.21万人，保护农田0.34万亩，治理标准为10年一遇，主要建设内容为：新建护岸及堤防长度5.8km，沟道疏浚量1.1万m³</t>
  </si>
  <si>
    <t>那蚌河上那蚌至挨小河汇口段山洪沟治理</t>
  </si>
  <si>
    <t>治理河道总长8.13km，保护人口0.1334万人，保护农田0.92万亩，治理标准为10年一遇，主要建设内容为：新建护岸及堤防长度16.2km，排洪渠长度1km，沟道疏浚量3万m³</t>
  </si>
  <si>
    <t>元谋县十棵树河村庄段山洪沟治理工程</t>
  </si>
  <si>
    <t>治理河道总长0.94km，保护人口0.0692万人，保护农田0.36万亩，治理标准为10年一遇，主要建设内容为：新建护岸及堤防长度1.8km，沟道疏浚量0.4万m³</t>
  </si>
  <si>
    <t>石榴河庄子村至山后村段河道治理</t>
  </si>
  <si>
    <t>治理河道总长2.76km，保护人口0.28万人，保护农田0.34万亩，治理标准为10年一遇，主要建设内容为：新建护岸及堤防长度5.4km，排洪渠长度0.2km，沟道疏浚量1.1万m³</t>
  </si>
  <si>
    <t>元谋县回龙村河永元高速至入龙川江汇口段山洪沟治理工程</t>
  </si>
  <si>
    <t>治理河道总长0.93km，保护人口0.0279万人，保护农田0.13万亩，治理标准为10年一遇，主要建设内容为：新建护岸及堤防长度1.8km，沟道疏浚量0.4万m³</t>
  </si>
  <si>
    <t>元谋县猴街河苴林小村至入龙川江汇口段山洪沟治理</t>
  </si>
  <si>
    <t>治理河道总长2.27km，保护人口0.2838万人，保护农田0.3万亩，治理标准为10年一遇，主要建设内容为：新建护岸及堤防长度4.4km，沟道疏浚量0.8万m³</t>
  </si>
  <si>
    <t>元谋县苴林大村河大村至入龙川江汇口段山洪沟治理</t>
  </si>
  <si>
    <t>治理河道总长1.24km，保护人口0万人，保护农田0.21万亩，治理标准为10年一遇，主要建设内容为：新建护岸及堤防长度2.4km，沟道疏浚量0.5万m³</t>
  </si>
  <si>
    <t>元谋县金河水大村至入龙川江汇口段山洪沟治理</t>
  </si>
  <si>
    <t>治理河道总长1.33km，保护人口0.1306万人，保护农田0.2万亩，治理标准为10年一遇，主要建设内容为：新建护岸及堤防长度2.6km，排洪渠长度0.2km，沟道疏浚量0.5万m³</t>
  </si>
  <si>
    <t>班皂利小河大村至入班果河汇口段山洪沟治理</t>
  </si>
  <si>
    <t>治理河道总长1.13km，保护人口0.0252万人，保护农田0.16万亩，治理标准为10年一遇，主要建设内容为：新建护岸及堤防长度2.2km，排洪渠长度0.2km，沟道疏浚量0.6万m³</t>
  </si>
  <si>
    <t>羊街镇大庙河上白邑至大村河汇口段河道治理</t>
  </si>
  <si>
    <t>治理河道总长1.8km，保护人口0.1万人，保护农田0.18万亩，治理标准为10年一遇，主要建设内容为：新建护岸及堤防长度3.6km，排洪渠长度0.4km，沟道疏浚量0.8万m³</t>
  </si>
  <si>
    <t>挨相村小河至入班果河汇口段山洪沟治理</t>
  </si>
  <si>
    <t>治理河道总长2.07km，保护人口0.0609万人，保护农田0.23万亩，治理标准为10年一遇，主要建设内容为：新建护岸及堤防长度4km，排洪渠长度0.4km，沟道疏浚量1.1万m³</t>
  </si>
  <si>
    <t>培英小河培英村至入班果河汇口段山洪沟治理</t>
  </si>
  <si>
    <t>治理河道总长0.37km，保护人口0.0739万人，保护农田0.08万亩，治理标准为10年一遇，主要建设内容为：新建护岸及堤防长度0.7km，沟道疏浚量0.2万m³</t>
  </si>
  <si>
    <t>雷那应小河铁路至挨相村小河山洪沟治理</t>
  </si>
  <si>
    <t>治理河道总长2.09km，保护人口0万人，保护农田0.23万亩，治理标准为10年一遇，主要建设内容为：新建护岸及堤防长度4.1km，排洪渠长度0.4km，沟道疏浚量1.1万m³</t>
  </si>
  <si>
    <t>挨昌小河马吼村至蜻蛉河汇口段山洪沟治理</t>
  </si>
  <si>
    <t>治理河道总长4.5km，保护人口0.1663万人，保护农田0.48万亩，治理标准为10年一遇，主要建设内容为：新建护岸及堤防长度9km，排洪渠长度0.6km，沟道疏浚量2.4万m³</t>
  </si>
  <si>
    <t>大己保小河华竹元双路口至普登河汇口山洪沟治理</t>
  </si>
  <si>
    <t>治理河道总长2.11km，保护人口0.0789万人，保护农田0.24万亩，治理标准为10年一遇，主要建设内容为：新建护岸及堤防长度4.2km，排洪渠长度0.8km，沟道疏浚量1.1万m³</t>
  </si>
  <si>
    <t>龙湾河麦浪水库至普登河汇口山洪沟治理</t>
  </si>
  <si>
    <t>治理河道总长2.91km，保护人口0.0445万人，保护农田0.34万亩，治理标准为10年一遇，主要建设内容为：新建护岸及堤防长度5.8km，排洪渠长度0.6km，沟道疏浚量1.5万m³</t>
  </si>
  <si>
    <t>打腊箐打腊村至入龙川江汇口段山洪沟治理</t>
  </si>
  <si>
    <t>治理河道总长1.23km，保护人口0.0819万人，保护农田0.15万亩，治理标准为10年一遇，主要建设内容为：新建护岸及堤防长度2.4km，排洪渠长度0.2km，沟道疏浚量0.6万m³</t>
  </si>
  <si>
    <t>那旧箐019乡道至入龙川江汇口段山洪沟治理</t>
  </si>
  <si>
    <t>治理河道总长1.35km，保护人口0.0467万人，保护农田0.17万亩，治理标准为10年一遇，主要建设内容为：新建护岸及堤防长度2.7km，排洪渠长度0.2km，沟道疏浚量0.7万m³</t>
  </si>
  <si>
    <t>卡莫箐苦水箐至大卡莫村山洪沟治理</t>
  </si>
  <si>
    <t>治理河道总长4.13km，保护人口0.0703万人，保护农田0.24万亩，治理标准为10年一遇，主要建设内容为：新建护岸及堤防长度8.2km，排洪渠长度0.6km，沟道疏浚量2.2万m³</t>
  </si>
  <si>
    <t>姜驿河水平石村至金河村山洪沟治理</t>
  </si>
  <si>
    <t>治理河道总长11.6km，保护人口0.11万人，保护农田1.18万亩，治理标准为10年一遇，主要建设内容为：新建护岸及堤防长度23.2km，排洪渠长度1km，沟道疏浚量6.1万m³</t>
  </si>
  <si>
    <t>罗纳河安乐村至凹子村段河道治理</t>
  </si>
  <si>
    <t>治理河道总长1.1km，保护人口0万人，保护农田0.12万亩，治理标准为10年一遇，主要建设内容为：新建护岸及堤防长度2km，排洪渠长度0.2km，沟道疏浚量0.5万m³</t>
  </si>
  <si>
    <t>羊街河前进水库至山后村段河道治理</t>
  </si>
  <si>
    <t>治理河道总长2.8km，保护人口0.06万人，保护农田0.18万亩，治理标准为10年一遇，主要建设内容为：新建护岸及堤防长度5km，排洪渠长度0.2km，沟道疏浚量1.2万m³</t>
  </si>
  <si>
    <t>甘泉小河甘泉村至民劝村段河道治理</t>
  </si>
  <si>
    <t>治理河道总长0.86km，保护人口0.15万人，保护农田0.120亩，治理标准为10年一遇，主要建设内容为：新建护岸及堤防长度1.72km，排洪渠长度0.2km，沟道疏浚量0.8万m³</t>
  </si>
  <si>
    <t>附表1-5 元谋县病险水库除险加固项目表</t>
  </si>
  <si>
    <t>猛连水库</t>
  </si>
  <si>
    <t>加固</t>
  </si>
  <si>
    <t>水库总库容1036万m³，工程规模为中型。主要病害为：大坝渗漏、库水排泄不畅、设备老化等。除险加固措施为：对坝体、坝基进行防渗处理；处理原东山大沟穿坝涵洞，整修坝顶路面、防浪墙和上、下游护坡，拆除重建下游排水体；新建输水泄洪隧洞及泄洪尾水段和新建输水工程渡槽及渠道；封堵隧洞、拆除渡槽；拆除重建引水渠取水枢纽区取水坝、闸室，改造加固引水隧洞及拆除重建尾水段、局部修缮引水明渠破损段；配置完善可靠的闸门及启闭设备；完善安全监测、防汛道路、管理房等管理设施。</t>
  </si>
  <si>
    <t>2022-2024</t>
  </si>
  <si>
    <t>丙巷河水库</t>
  </si>
  <si>
    <t>水库总库容1401万m³，工程规模为中型。主要病害为：大坝渗漏、边坡滑坡、设备老化、道路不畅等。除险加固措施为：大坝加固处理；输水隧洞进出口边坡加固处理；安装完善观测设备；新建管理房，增设闸室；新建进场道路，防洪应急通道。</t>
  </si>
  <si>
    <t>小海子水库</t>
  </si>
  <si>
    <t>水库工程规模为小（2）型。主要病害为：坝体渗透变形、排水设施堵塞和破坏等。除险加固措施为：坝体加固，加强大坝安全管理；坝面及岸坡排水沟清淤,保持通畅，涵洞改造。</t>
  </si>
  <si>
    <t>2022-2023</t>
  </si>
  <si>
    <t>石板河老坝塘</t>
  </si>
  <si>
    <t>海子边水库</t>
  </si>
  <si>
    <t>云盘水库</t>
  </si>
  <si>
    <t>水库工程规模为小（2）型。主要病害为：坝体渗透变形、溢洪道损坏、排水设施堵塞和破坏等。除险加固措施为：坝体加固，加强大坝安全管理；溢洪道修整补强；坝面及岸坡排水沟清淤,保持通畅；涵洞改造。</t>
  </si>
  <si>
    <t>新村水库</t>
  </si>
  <si>
    <t>水库工程规模为小（2）型。主要病害为：坝体渗透变形、泄水设施不健全和破坏等。除险加固措施为：坝体加固，进行防渗处理，加强大坝安全管理；新建泄洪闸门及其他设施。</t>
  </si>
  <si>
    <t>2023-2024</t>
  </si>
  <si>
    <t>竹棚水库</t>
  </si>
  <si>
    <t>冬湖水库</t>
  </si>
  <si>
    <t>水库工程规模为小（2）型。主要病害为：坝体渗透变形、过水能力不足，泄水设施不健全和破坏等。除险加固措施为：新建放水闸涵、溢洪道，防渗处理、坝体加固。</t>
  </si>
  <si>
    <t>黑泥箐水库</t>
  </si>
  <si>
    <t>水库工程规模为小（2）型。主要病害为：坝体渗透变形，泄水设施不健全和破坏等。除险加固措施为：坝体加固，新建泄洪闸门及其它设施。</t>
  </si>
  <si>
    <t>2024-2025</t>
  </si>
  <si>
    <t>上风头水库</t>
  </si>
  <si>
    <t>水库工程规模为小（2）型。主要病害为：坝体渗透变形，泄水设施不健全和破坏等。除险加固措施为：坝体培护，新建放水涵洞、闸门。</t>
  </si>
  <si>
    <t>小丙令水库</t>
  </si>
  <si>
    <t>附表1-6 元谋县病险闸除险加固项目表</t>
  </si>
  <si>
    <t>远期投资（亿元）</t>
  </si>
  <si>
    <r>
      <rPr>
        <sz val="11"/>
        <rFont val="宋体"/>
        <charset val="134"/>
      </rPr>
      <t>汇总</t>
    </r>
  </si>
  <si>
    <r>
      <rPr>
        <b/>
        <sz val="11"/>
        <rFont val="宋体"/>
        <charset val="134"/>
      </rPr>
      <t>元谋县</t>
    </r>
  </si>
  <si>
    <t>附表1-7 元谋县城市防洪排涝提升工程项目表</t>
  </si>
  <si>
    <t>*1.5</t>
  </si>
  <si>
    <t>十四五投资
（亿元）</t>
  </si>
  <si>
    <t>元谋县防洪排涝提升工程</t>
  </si>
  <si>
    <t>城市为小Ⅱ型城市，规划防洪标准20年一遇，规划城区排水标准10年一遇，建设内容为：防洪排涝</t>
  </si>
  <si>
    <r>
      <rPr>
        <sz val="11"/>
        <rFont val="宋体"/>
        <charset val="134"/>
      </rPr>
      <t>2022-202</t>
    </r>
    <r>
      <rPr>
        <sz val="11"/>
        <rFont val="宋体"/>
        <charset val="134"/>
      </rPr>
      <t>4</t>
    </r>
  </si>
  <si>
    <t>附表2-1 元谋县重点水源工程建设项目表</t>
  </si>
  <si>
    <t>建设
地点</t>
  </si>
  <si>
    <t>取上限</t>
  </si>
  <si>
    <t>一、大型</t>
  </si>
  <si>
    <t>二、中型</t>
  </si>
  <si>
    <t>定远河水库</t>
  </si>
  <si>
    <t>坝址以上控制径流面积402km²，总库容0.1744亿m³，最大坝高63.1m，工程规模为中型，总供水量1999万m³，规划灌区涉及乡镇3个 ，新增灌溉面积4.48万亩，改善灌溉面积0.57万亩。工程由枢纽工程及配套工程组成，枢纽工程由大坝、溢洪道、输水隧洞组成。</t>
  </si>
  <si>
    <t>依壁河水库</t>
  </si>
  <si>
    <t>坝址以上控制径流面积78.7km²，总库容0.1147亿m³，最大坝高67m，工程规模为中型，总供水量836万m³，规划灌区涉及乡镇3个 ，新增灌溉面积0.68万亩，改善灌溉面积2.16万亩。工程由枢纽工程及配套工程组成，枢纽工程由大坝、溢洪道、输水隧洞组成。</t>
  </si>
  <si>
    <t>羊街河水库</t>
  </si>
  <si>
    <t>坝址以上控制径流面积48.2km²，总库容0.1551亿m³，最大坝高49.5m，工程规模为中型，总供水量1288万m³，规划灌区涉及乡镇3个 ，新增灌溉面积0.4万亩，改善灌溉面积4.19万亩。工程由枢纽工程及配套工程组成，枢纽工程由大坝、溢洪道、输水隧洞组成。</t>
  </si>
  <si>
    <t>丙间水库</t>
  </si>
  <si>
    <t>改扩建</t>
  </si>
  <si>
    <t>坝址以上控制径流面积15km²，总库容0.2905亿m³，最大坝高50.3m，工程规模为中型，总供水量3110万m³，规划灌区涉及乡镇3个 ，新增灌溉面积2.91万亩，改善灌溉面积4.94万亩。工程由枢纽工程及配套工程组成，枢纽工程由大坝、溢洪道、输水隧洞组成。</t>
  </si>
  <si>
    <t>2026-2027</t>
  </si>
  <si>
    <t>引水区31km2，多年平均产水量767.3万m3</t>
  </si>
  <si>
    <t>坝址以上控制径流面积4.5km²，总库容0.1311亿m³，最大坝高47.4m，工程规模为中型，总供水量1069万m³，规划灌区涉及乡镇3个 ，新增灌溉面积0万亩，改善灌溉面积5.3万亩。工程由枢纽工程及配套工程组成，枢纽工程由大坝、溢洪道、输水隧洞组成。</t>
  </si>
  <si>
    <t>2027-2028</t>
  </si>
  <si>
    <r>
      <rPr>
        <sz val="10.5"/>
        <rFont val="宋体"/>
        <charset val="134"/>
      </rPr>
      <t>引水区128.7km</t>
    </r>
    <r>
      <rPr>
        <vertAlign val="superscript"/>
        <sz val="10.5"/>
        <rFont val="宋体"/>
        <charset val="134"/>
      </rPr>
      <t>2</t>
    </r>
    <r>
      <rPr>
        <sz val="10.5"/>
        <rFont val="宋体"/>
        <charset val="134"/>
      </rPr>
      <t>，多年平均产水量3316万m</t>
    </r>
    <r>
      <rPr>
        <vertAlign val="superscript"/>
        <sz val="10.5"/>
        <rFont val="宋体"/>
        <charset val="134"/>
      </rPr>
      <t>3</t>
    </r>
  </si>
  <si>
    <t>张波乐水库</t>
  </si>
  <si>
    <t>坝址以上控制径流面积39.6km²，总库容0.2222亿m³，最大坝高84m，工程规模为中型，总供水量2028万m³，规划灌区涉及乡镇3个 ，新增灌溉面积0万亩，改善灌溉面积10.04万亩。工程由枢纽工程及配套工程组成，枢纽工程由大坝、溢洪道、输水隧洞组成。</t>
  </si>
  <si>
    <t>2031-2033</t>
  </si>
  <si>
    <r>
      <rPr>
        <sz val="10.5"/>
        <rFont val="宋体"/>
        <charset val="134"/>
      </rPr>
      <t>除本区径流外由滇中引水补水2465万m</t>
    </r>
    <r>
      <rPr>
        <vertAlign val="superscript"/>
        <sz val="10.5"/>
        <rFont val="宋体"/>
        <charset val="134"/>
      </rPr>
      <t>3</t>
    </r>
  </si>
  <si>
    <t>远期</t>
  </si>
  <si>
    <t>三、小一型</t>
  </si>
  <si>
    <t>鸡冠山水库</t>
  </si>
  <si>
    <t>坝址以上控制径流面积464km²，总库容0.0735亿m³，最大坝高69.3m，小（1）型总供水量1124万m³，规划灌区涉及乡镇2个 ，新增灌溉面积0.85万亩，改善灌溉面积2.15万亩。工程由枢纽工程及配套工程组成，枢纽工程由大坝、溢洪道、输水隧洞组成。</t>
  </si>
  <si>
    <r>
      <rPr>
        <sz val="10.5"/>
        <rFont val="宋体"/>
        <charset val="134"/>
      </rPr>
      <t>2021</t>
    </r>
    <r>
      <rPr>
        <sz val="10.5"/>
        <rFont val="宋体"/>
        <charset val="134"/>
      </rPr>
      <t>-202</t>
    </r>
    <r>
      <rPr>
        <sz val="10.5"/>
        <rFont val="宋体"/>
        <charset val="134"/>
      </rPr>
      <t>3</t>
    </r>
  </si>
  <si>
    <t>龙街河水库</t>
  </si>
  <si>
    <t>坝址以上控制径流面积282km²，总库容0.0452亿m³，最大坝高49.6m，小（1）型总供水量452万m³，规划灌区涉及乡镇2个 ，新增灌溉面积0.75万亩，改善灌溉面积0.57万亩。工程由枢纽工程及配套工程组成，枢纽工程由大坝、溢洪道、输水隧洞组成。</t>
  </si>
  <si>
    <r>
      <rPr>
        <sz val="10.5"/>
        <rFont val="宋体"/>
        <charset val="134"/>
      </rPr>
      <t>2022</t>
    </r>
    <r>
      <rPr>
        <sz val="10.5"/>
        <rFont val="宋体"/>
        <charset val="134"/>
      </rPr>
      <t>-202</t>
    </r>
    <r>
      <rPr>
        <sz val="10.5"/>
        <rFont val="宋体"/>
        <charset val="134"/>
      </rPr>
      <t>4</t>
    </r>
  </si>
  <si>
    <t>虎溪水库</t>
  </si>
  <si>
    <t>坝址以上控制径流面积40km²，总库容0.019亿m³，最大坝高30.6m，小（1）型总供水量126万m³，规划灌区涉及乡镇1个 ，新增灌溉面积0.21万亩，改善灌溉面积0.19万亩。工程由枢纽工程及配套工程组成，枢纽工程由大坝、溢洪道、输水隧洞组成。</t>
  </si>
  <si>
    <t>冷水箐水库</t>
  </si>
  <si>
    <t>坝址以上控制径流面积12km²，总库容0.0224亿m³，最大坝高45.7m，小（1）型总供水量224万m³，规划灌区涉及乡镇1个 ，新增灌溉面积0.64万亩，改善灌溉面积0.07万亩。工程由枢纽工程及配套工程组成，枢纽工程由大坝、溢洪道、输水隧洞组成。</t>
  </si>
  <si>
    <t>小井河水库</t>
  </si>
  <si>
    <t>坝址以上控制径流面积51km²，总库容0.0846亿m³，最大坝高83m，小（1）型总供水量705万m³，规划灌区涉及乡镇1个 ，新增灌溉面积1.18万亩，改善灌溉面积0.06万亩。工程由枢纽工程及配套工程组成，枢纽工程由大坝、溢洪道、输水隧洞组成。</t>
  </si>
  <si>
    <t>2023-2025</t>
  </si>
  <si>
    <t>白塔水库</t>
  </si>
  <si>
    <t>坝址以上控制径流面积1.3km²，总库容0.05亿m³，最大坝高46m，小（1）型总供水量460万m³，规划灌区涉及姜驿乡 ，新增灌溉面积2.12万亩，改善灌溉面积0.18万亩。工程由枢纽工程及配套工程组成，枢纽工程由大坝、溢洪道、输水隧洞组成，是姜驿乡金沙江光伏提水灌溉调节水库。</t>
  </si>
  <si>
    <t>姜驿乡金沙江光伏提水灌溉调蓄水库，调蓄水量580万m³</t>
  </si>
  <si>
    <t>马道地水库</t>
  </si>
  <si>
    <t>坝址以上控制径流面积25km²，总库容0.012亿m³，最大坝高43.1m，小（1）型总供水量117万m³，规划灌区涉及乡镇1个 ，新增灌溉面积0.41万亩，改善灌溉面积0.03万亩。工程由枢纽工程及配套工程组成，枢纽工程由大坝、溢洪道、输水隧洞组成。</t>
  </si>
  <si>
    <t>丙月团山水库</t>
  </si>
  <si>
    <t>坝址以上控制径流面积19km²，总库容0.0181亿m³，最大坝高31.5m，小（1）型总供水量130万m³，规划灌区涉及乡镇1个 ，新增灌溉面积0.22万亩，改善灌溉面积0.08万亩。工程由枢纽工程及配套工程组成，枢纽工程由大坝、溢洪道、输水隧洞组成。</t>
  </si>
  <si>
    <t>2026-2035</t>
  </si>
  <si>
    <t>新河水库</t>
  </si>
  <si>
    <t>坝址以上控制径流面积13km²，总库容0.0403亿m³，最大坝高26.7m，小（1）型总供水量339万m³，规划灌区涉及乡镇1个 ，新增灌溉面积0万亩，改善灌溉面积1.69万亩。工程由枢纽工程及配套工程组成，枢纽工程由大坝、溢洪道、输水隧洞组成。</t>
  </si>
  <si>
    <t>2036-2050</t>
  </si>
  <si>
    <r>
      <rPr>
        <sz val="10.5"/>
        <rFont val="宋体"/>
        <charset val="134"/>
      </rPr>
      <t>引水区34.4km</t>
    </r>
    <r>
      <rPr>
        <vertAlign val="superscript"/>
        <sz val="10.5"/>
        <rFont val="宋体"/>
        <charset val="134"/>
      </rPr>
      <t>2</t>
    </r>
    <r>
      <rPr>
        <sz val="10.5"/>
        <rFont val="宋体"/>
        <charset val="134"/>
      </rPr>
      <t>，多年平均产水量410.0万m</t>
    </r>
    <r>
      <rPr>
        <vertAlign val="superscript"/>
        <sz val="10.5"/>
        <rFont val="宋体"/>
        <charset val="134"/>
      </rPr>
      <t>3</t>
    </r>
  </si>
  <si>
    <t>金河水库</t>
  </si>
  <si>
    <t>坝址以上控制径流面积33km²，总库容0.0321亿m³，最大坝高37m，小（1）型总供水量220万m³，规划灌区涉及乡镇1个 ，新增灌溉面积0.36万亩，改善灌溉面积0.12万亩。工程由枢纽工程及配套工程组成，枢纽工程由大坝、溢洪道、输水隧洞组成。</t>
  </si>
  <si>
    <t>黄果芽树水库</t>
  </si>
  <si>
    <t>坝址以上控制径流面积20km²，总库容0.0188亿m³，最大坝高44.6m，小（1）型总供水量137万m³，规划灌区涉及乡镇1个 ，新增灌溉面积0.19万亩，改善灌溉面积0.13万亩。工程由枢纽工程及配套工程组成，枢纽工程由大坝、溢洪道、输水隧洞组成。</t>
  </si>
  <si>
    <t>附表2-2 元谋县重点水系连通工程建设项目表</t>
  </si>
  <si>
    <t>建设
性质</t>
  </si>
  <si>
    <t>麻柳水库至丙令水库库库连通工程</t>
  </si>
  <si>
    <t>取水口断面径流量2400万m³，取水流量0.378m³/s，供水线路长度27.3km，总供水量1320万m³，供水范围：老城乡、元马镇、黄瓜园镇改善灌溉面积2.2万亩</t>
  </si>
  <si>
    <t>元谋县丙巷河水库至丙间水库干渠连通工程</t>
  </si>
  <si>
    <t>取水口断面径流量3481万m³，取水流量1.02m³/s，供水线路长度10km(隧洞)，总供水量2901万m³，供水范围：老城乡、元马镇、黄瓜园镇供水人口1.9万人，新增灌溉面积1.2816万亩，改善灌溉面积3.24万亩</t>
  </si>
  <si>
    <t>附表2-3 元谋县新建大中型灌区项目表</t>
  </si>
  <si>
    <t>羊街中型灌区</t>
  </si>
  <si>
    <t>新建管道12.285km，灌溉取水量1060万m³，设计灌溉面积2.65万亩。</t>
  </si>
  <si>
    <r>
      <rPr>
        <sz val="10.5"/>
        <rFont val="宋体"/>
        <charset val="134"/>
      </rPr>
      <t>202</t>
    </r>
    <r>
      <rPr>
        <sz val="10.5"/>
        <rFont val="宋体"/>
        <charset val="134"/>
      </rPr>
      <t>2</t>
    </r>
    <r>
      <rPr>
        <sz val="10.5"/>
        <rFont val="宋体"/>
        <charset val="134"/>
      </rPr>
      <t>-202</t>
    </r>
    <r>
      <rPr>
        <sz val="10.5"/>
        <rFont val="宋体"/>
        <charset val="134"/>
      </rPr>
      <t>3</t>
    </r>
  </si>
  <si>
    <t>储麦中型灌区</t>
  </si>
  <si>
    <t>新建管道18km，灌溉取水量640万m³，设计灌溉面积1.6万亩。</t>
  </si>
  <si>
    <r>
      <rPr>
        <sz val="10.5"/>
        <rFont val="宋体"/>
        <charset val="134"/>
      </rPr>
      <t>2022-202</t>
    </r>
    <r>
      <rPr>
        <sz val="10.5"/>
        <rFont val="宋体"/>
        <charset val="134"/>
      </rPr>
      <t>4</t>
    </r>
  </si>
  <si>
    <t>姜驿中型灌区</t>
  </si>
  <si>
    <t>新建管道28.6km，灌溉取水量2460万m³，设计灌溉面积9.94万亩。</t>
  </si>
  <si>
    <t>小石门水库灌区</t>
  </si>
  <si>
    <t>灌溉取水量7138万m³，设计灌溉面积18.42万亩。</t>
  </si>
  <si>
    <t>2025-2027</t>
  </si>
  <si>
    <t>附表2-4 元谋县乡镇抗旱水源工程建设项目表</t>
  </si>
  <si>
    <t>散止水库</t>
  </si>
  <si>
    <r>
      <rPr>
        <sz val="10.5"/>
        <rFont val="宋体"/>
        <charset val="134"/>
      </rPr>
      <t>水库总库容29.2万m³，保障抗旱总供水量3.2万m³，保障乡镇居民人数0.3539万人，保障基本口粮田面积0.115万亩</t>
    </r>
  </si>
  <si>
    <t>大月旧水库</t>
  </si>
  <si>
    <t>水库总库容15.2万m³，保障抗旱总供水量1.7万m³，保障乡镇居民人数0.1844万人，保障基本口粮田面积0.06万亩</t>
  </si>
  <si>
    <t>小米地水库</t>
  </si>
  <si>
    <t>水库总库容22万m³，保障抗旱总供水量2.4万m³，保障乡镇居民人数0.2667万人，保障基本口粮田面积0.087万亩</t>
  </si>
  <si>
    <t>丙桂水库</t>
  </si>
  <si>
    <t>水库总库容20万m³，保障抗旱总供水量2.2万m³，保障乡镇居民人数0.2425万人，保障基本口粮田面积0.079万亩</t>
  </si>
  <si>
    <t>磨石河水库</t>
  </si>
  <si>
    <t>水库总库容17.1万m³，保障抗旱总供水量1.9万m³，保障乡镇居民人数0.2078万人，保障基本口粮田面积0.068万亩</t>
  </si>
  <si>
    <t>凤凰山1号坝水库</t>
  </si>
  <si>
    <t>水库总库容10.3万m³，保障抗旱总供水量1.1万m³，保障乡镇居民人数0.1245万人，保障基本口粮田面积0.04万亩</t>
  </si>
  <si>
    <t>凤凰山2号坝水库</t>
  </si>
  <si>
    <t>水库总库容12.4万m³，保障抗旱总供水量1.3万m³，保障乡镇居民人数0.1497万人，保障基本口粮田面积0.049万亩</t>
  </si>
  <si>
    <t>甘塘1号水库</t>
  </si>
  <si>
    <r>
      <rPr>
        <sz val="10.5"/>
        <rFont val="宋体"/>
        <charset val="134"/>
      </rPr>
      <t>水库总库容10.5万m³，保障抗旱总供水量1.2万m³，保障乡镇居民人数0.16万人，保障基本口粮田面积0.022万亩</t>
    </r>
  </si>
  <si>
    <t>甘塘2号水库</t>
  </si>
  <si>
    <r>
      <rPr>
        <sz val="10.5"/>
        <rFont val="宋体"/>
        <charset val="134"/>
      </rPr>
      <t>水库总库容11.1万m³，保障抗旱总供水量1.1万m³，保障乡镇居民人数0.13万人，保障基本口粮田面积0.021万亩</t>
    </r>
  </si>
  <si>
    <t>甘塘3号水库</t>
  </si>
  <si>
    <r>
      <rPr>
        <sz val="10.5"/>
        <rFont val="宋体"/>
        <charset val="134"/>
      </rPr>
      <t>水库总库容11.4万m³，保障抗旱总供水量0.9万m³，保障乡镇居民人数0.09万人，保障基本口粮田面积0.020万亩</t>
    </r>
  </si>
  <si>
    <t>丙令哨水库</t>
  </si>
  <si>
    <t>水库总库容30万m³，保障抗旱总供水量3.3万m³，保障乡镇居民人数0.3637万人，保障基本口粮田面积0.118万亩</t>
  </si>
  <si>
    <t>大箐底水库</t>
  </si>
  <si>
    <t>水库总库容26万m³，保障抗旱总供水量2.8万m³，保障乡镇居民人数0.3152万人，保障基本口粮田面积0.102万亩</t>
  </si>
  <si>
    <t>花同水库</t>
  </si>
  <si>
    <t>水库总库容70.3万m³，保障抗旱总供水量7.7万m³，保障乡镇居民人数0.8522万人，保障基本口粮田面积0.277万亩</t>
  </si>
  <si>
    <t>云峰水库</t>
  </si>
  <si>
    <t>水库总库容10万m³，保障抗旱总供水量1.1万m³，保障乡镇居民人数0.1213万人，保障基本口粮田面积0.039万亩</t>
  </si>
  <si>
    <t>领莱水库</t>
  </si>
  <si>
    <t>水库总库容39.1万m³，保障抗旱总供水量4.3万m³，保障乡镇居民人数0.474万人，保障基本口粮田面积0.154万亩</t>
  </si>
  <si>
    <t>后河水库</t>
  </si>
  <si>
    <t>水库总库容59万m³，保障抗旱总供水量6.4万m³，保障乡镇居民人数0.7148万人，保障基本口粮田面积0.232万亩</t>
  </si>
  <si>
    <t>定见水库</t>
  </si>
  <si>
    <t>水库总库容15万m³，保障抗旱总供水量1.6万m³，保障乡镇居民人数0.1818万人，保障基本口粮田面积0.059万亩</t>
  </si>
  <si>
    <t>金马水库</t>
  </si>
  <si>
    <t>罗岔水库</t>
  </si>
  <si>
    <t>水库总库容18.5万m³，保障抗旱总供水量2万m³，保障乡镇居民人数0.2243万人，保障基本口粮田面积0.073万亩</t>
  </si>
  <si>
    <t>那控水库</t>
  </si>
  <si>
    <t>水库总库容17万m³，保障抗旱总供水量1.9万m³，保障乡镇居民人数0.2061万人，保障基本口粮田面积0.067万亩</t>
  </si>
  <si>
    <t>小法旦水库</t>
  </si>
  <si>
    <t>水库总库容35万m³，保障抗旱总供水量3.8万m³，保障乡镇居民人数0.4243万人，保障基本口粮田面积0.138万亩</t>
  </si>
  <si>
    <t>挨小河水库提水至凉山乡抗旱应急工程</t>
  </si>
  <si>
    <t>保障抗旱总供水量36.6万m³，保障乡镇居民人数0.76万人，保障基本口粮田面积0.89万亩</t>
  </si>
  <si>
    <t>2026-2030</t>
  </si>
  <si>
    <t>庆乐河提水至羊旧哨、平地村、利米鲊片区抗旱应急工程</t>
  </si>
  <si>
    <t>保障抗旱总供水量52.1万m³，保障乡镇居民人数0.65万人，保障基本口粮田面积1.42万亩</t>
  </si>
  <si>
    <t>元谋县坛罐窑水库光伏提水项目</t>
  </si>
  <si>
    <t>保障抗旱总供水量1241.6万m³，保障乡镇居民人数7.8万人，保障基本口粮田面积12.8万亩</t>
  </si>
  <si>
    <t>猪槽箐水库</t>
  </si>
  <si>
    <t>水库总库容27万m³，保障抗旱总供水量2.9万m³，保障乡镇居民人数0.3273万人，保障基本口粮田面积0.106万亩</t>
  </si>
  <si>
    <t>元谋县物茂乡蜻蛉河光伏提水项目</t>
  </si>
  <si>
    <t>输水线路长度32km，保障抗旱总供水量3.2万m³，输水线路长度32km，保障乡镇居民人数0.352万人，保障基本口粮田面积0.466万亩</t>
  </si>
  <si>
    <t>普登水库</t>
  </si>
  <si>
    <t>水库总库容30.2万m³，保障抗旱总供水量3.3万m³，保障乡镇居民人数0.3661万人，保障基本口粮田面积0.119万亩</t>
  </si>
  <si>
    <t>范高姑水库</t>
  </si>
  <si>
    <t>水库总库容60万m³，保障抗旱总供水量6.5万m³，保障乡镇居民人数0.7273万人，保障基本口粮田面积0.236万亩</t>
  </si>
  <si>
    <t>午茶水库</t>
  </si>
  <si>
    <t>水库总库容26.4万m³，保障抗旱总供水量2.9万m³，保障乡镇居民人数0.32万人，保障基本口粮田面积0.104万亩</t>
  </si>
  <si>
    <t>雷洒水库</t>
  </si>
  <si>
    <t>水库总库容58.9万m³，保障抗旱总供水量6.4万m³，保障乡镇居民人数0.714万人，保障基本口粮田面积0.232万亩</t>
  </si>
  <si>
    <t>新华秧田箐水库</t>
  </si>
  <si>
    <t>水库总库容26.5万m³，保障抗旱总供水量2.9万m³，保障乡镇居民人数0.3213万人，保障基本口粮田面积0.104万亩</t>
  </si>
  <si>
    <t>红花箐水库</t>
  </si>
  <si>
    <t>水库总库容20.8万m³，保障抗旱总供水量2.3万m³，保障乡镇居民人数0.2522万人，保障基本口粮田面积0.082万亩</t>
  </si>
  <si>
    <t>小家箐水库</t>
  </si>
  <si>
    <t>水库总库容43.5万m³，保障抗旱总供水量4.7万m³，保障乡镇居民人数0.5273万人，保障基本口粮田面积0.171万亩</t>
  </si>
  <si>
    <t>黑老奶水库</t>
  </si>
  <si>
    <t>水库总库容13.8万m³，保障抗旱总供水量1.5万m³，保障乡镇居民人数0.1673万人，保障基本口粮田面积0.054万亩</t>
  </si>
  <si>
    <t>龙箐水库</t>
  </si>
  <si>
    <t>水库总库容10.1万m³，保障抗旱总供水量1.1万m³，保障乡镇居民人数0.1225万人，保障基本口粮田面积0.04万亩</t>
  </si>
  <si>
    <t>小洞水库</t>
  </si>
  <si>
    <t>水库总库容70万m³，保障抗旱总供水量7.6万m³，保障乡镇居民人数0.8485万人，保障基本口粮田面积0.276万亩</t>
  </si>
  <si>
    <t>上砍金水库</t>
  </si>
  <si>
    <t>水库总库容80.5万m³，保障抗旱总供水量8.8万m³，保障乡镇居民人数0.9758万人，保障基本口粮田面积0.317万亩</t>
  </si>
  <si>
    <t>德大大春树水库</t>
  </si>
  <si>
    <t>水库总库容60.1万m³，保障抗旱总供水量6.6万m³，保障乡镇居民人数0.7285万人，保障基本口粮田面积0.237万亩</t>
  </si>
  <si>
    <t>平田柳树水库</t>
  </si>
  <si>
    <t>水库总库容20.4万m³，保障抗旱总供水量2.2万m³，保障乡镇居民人数0.2473万人，保障基本口粮田面积0.08万亩</t>
  </si>
  <si>
    <t>老鹰岩水库</t>
  </si>
  <si>
    <t>洒芷大箐水库</t>
  </si>
  <si>
    <t>水库总库容12.3万m³，保障抗旱总供水量1.3万m³，保障乡镇居民人数0.1491万人，保障基本口粮田面积0.048万亩</t>
  </si>
  <si>
    <t>小街水库</t>
  </si>
  <si>
    <t>骂额箐水库</t>
  </si>
  <si>
    <t>水库总库容74.4万m³，保障抗旱总供水量8.1万m³，保障乡镇居民人数0.9019万人，保障基本口粮田面积0.293万亩</t>
  </si>
  <si>
    <t>红椿树箐水库</t>
  </si>
  <si>
    <t>水库总库容12.6万m³，保障抗旱总供水量1.4万m³，保障乡镇居民人数0.1528万人，保障基本口粮田面积0.05万亩</t>
  </si>
  <si>
    <t>大浙江水库</t>
  </si>
  <si>
    <t>水库总库容90万m³，保障抗旱总供水量9.8万m³，保障乡镇居民人数1.091万人，保障基本口粮田面积0.355万亩</t>
  </si>
  <si>
    <t>得当足水库</t>
  </si>
  <si>
    <t>水库总库容36.5万m³，保障抗旱总供水量4万m³，保障乡镇居民人数0.4425万人，保障基本口粮田面积0.144万亩</t>
  </si>
  <si>
    <t>利米鲊水库</t>
  </si>
  <si>
    <t>水库总库容22.3万m³，保障抗旱总供水量2.4万m³，保障乡镇居民人数0.2704万人，保障基本口粮田面积0.088万亩</t>
  </si>
  <si>
    <t>平坡哨水库</t>
  </si>
  <si>
    <t>水库总库容10.2万m³，保障抗旱总供水量1.1万m³，保障乡镇居民人数0.1237万人，保障基本口粮田面积0.04万亩</t>
  </si>
  <si>
    <t>羊街大麻地水库</t>
  </si>
  <si>
    <t>水库总库容19.2万m³，保障抗旱总供水量2.1万m³，保障乡镇居民人数0.2328万人，保障基本口粮田面积0.076万亩</t>
  </si>
  <si>
    <t>火房箐水库</t>
  </si>
  <si>
    <t>水库总库容15万m³，保障抗旱总供水量1.6万m³，保障乡镇居民人数0.1819万人，保障基本口粮田面积0.059万亩</t>
  </si>
  <si>
    <t>清香树水库</t>
  </si>
  <si>
    <t>水库总库容14万m³，保障抗旱总供水量1.5万m³，保障乡镇居民人数0.1697万人，保障基本口粮田面积0.055万亩</t>
  </si>
  <si>
    <t>新房村水库</t>
  </si>
  <si>
    <t>水库总库容48.9万m³，保障抗旱总供水量5.3万m³，保障乡镇居民人数0.5928万人，保障基本口粮田面积0.193万亩</t>
  </si>
  <si>
    <t>虾子箐水库</t>
  </si>
  <si>
    <t>水库总库容33万m³，保障抗旱总供水量3.6万m³，保障乡镇居民人数0.4万人，保障基本口粮田面积0.13万亩</t>
  </si>
  <si>
    <t>田房水库</t>
  </si>
  <si>
    <t>水库总库容16万m³，保障抗旱总供水量1.7万m³，保障乡镇居民人数0.194万人，保障基本口粮田面积0.063万亩</t>
  </si>
  <si>
    <t xml:space="preserve">  </t>
  </si>
  <si>
    <t>附表2-5 元谋县城市备用水源工程建设项目表</t>
  </si>
  <si>
    <t>坛罐窑水库管道供水工程</t>
  </si>
  <si>
    <t>输水主管42.19km，供水能力32429m³/d，主要建筑物工程级别为5级，保障人口7.21万人，连续供水天数182天</t>
  </si>
  <si>
    <t>已编制实施方案</t>
  </si>
  <si>
    <t>附表2-6 元谋县滇中引水及配套工程建设项目表</t>
  </si>
  <si>
    <t>滇中引水及配套工程元谋干线</t>
  </si>
  <si>
    <t>总供水量4488万m³，取水流量8.5/3.8m³/d，供水线路总长108.8km，供水范围元马、黄瓜园、羊街、凉山、老城、江边、新华、物茂、平田，供水人口3.48万人，新增灌溉面积4.09万亩，改善灌溉面积9.61万亩</t>
  </si>
  <si>
    <r>
      <rPr>
        <b/>
        <sz val="11"/>
        <color theme="1"/>
        <rFont val="宋体"/>
        <charset val="134"/>
      </rPr>
      <t>附表</t>
    </r>
    <r>
      <rPr>
        <b/>
        <sz val="11"/>
        <color theme="1"/>
        <rFont val="Times New Roman"/>
        <charset val="134"/>
      </rPr>
      <t>2-7</t>
    </r>
    <r>
      <rPr>
        <b/>
        <sz val="11"/>
        <color theme="1"/>
        <rFont val="宋体"/>
        <charset val="134"/>
      </rPr>
      <t xml:space="preserve"> 元谋县大中型水电站水资源综合利用工程项目表</t>
    </r>
  </si>
  <si>
    <t>金沙江干热河谷元谋姜驿乡乌东德电站光伏提水项目及配套工程</t>
  </si>
  <si>
    <r>
      <rPr>
        <sz val="10.5"/>
        <rFont val="Times New Roman"/>
        <charset val="134"/>
      </rPr>
      <t>1</t>
    </r>
    <r>
      <rPr>
        <sz val="10.5"/>
        <rFont val="宋体"/>
        <charset val="134"/>
      </rPr>
      <t>、元谋县姜驿乡白塔山新建一座金沙江光伏提水多级泵站，设计扬程约</t>
    </r>
    <r>
      <rPr>
        <sz val="10.5"/>
        <rFont val="Times New Roman"/>
        <charset val="134"/>
      </rPr>
      <t>955</t>
    </r>
    <r>
      <rPr>
        <sz val="10.5"/>
        <rFont val="宋体"/>
        <charset val="134"/>
      </rPr>
      <t>米，提水流量约</t>
    </r>
    <r>
      <rPr>
        <sz val="10.5"/>
        <rFont val="Times New Roman"/>
        <charset val="134"/>
      </rPr>
      <t>7800m3/h</t>
    </r>
    <r>
      <rPr>
        <sz val="10.5"/>
        <rFont val="宋体"/>
        <charset val="134"/>
      </rPr>
      <t>，新建相关调节水池以及全乡小二型水库等供水水源管网连通工程，满足姜驿乡整乡推进脱贫攻坚巩固提升农业生产及生态用水，为姜驿乡乡村振兴战略打下坚实的供水基础；</t>
    </r>
    <r>
      <rPr>
        <sz val="10.5"/>
        <rFont val="Times New Roman"/>
        <charset val="134"/>
      </rPr>
      <t>2</t>
    </r>
    <r>
      <rPr>
        <sz val="10.5"/>
        <rFont val="宋体"/>
        <charset val="134"/>
      </rPr>
      <t>、江边乡金马片区提水项目。</t>
    </r>
  </si>
  <si>
    <r>
      <rPr>
        <sz val="10.5"/>
        <rFont val="宋体"/>
        <charset val="134"/>
      </rPr>
      <t>十四五</t>
    </r>
  </si>
  <si>
    <t>元谋县物茂乡芝麻片区金沙江提水泵站提升改造工程</t>
  </si>
  <si>
    <r>
      <rPr>
        <sz val="10.5"/>
        <rFont val="宋体"/>
        <charset val="134"/>
      </rPr>
      <t>新建</t>
    </r>
  </si>
  <si>
    <r>
      <rPr>
        <sz val="10.5"/>
        <rFont val="宋体"/>
        <charset val="134"/>
      </rPr>
      <t>泵站设计提水流量</t>
    </r>
    <r>
      <rPr>
        <sz val="10.5"/>
        <rFont val="Times New Roman"/>
        <charset val="134"/>
      </rPr>
      <t>1200m³/h</t>
    </r>
    <r>
      <rPr>
        <sz val="10.5"/>
        <rFont val="宋体"/>
        <charset val="134"/>
      </rPr>
      <t>，采用五级提水方案，泵站总装机容量</t>
    </r>
    <r>
      <rPr>
        <sz val="10.5"/>
        <rFont val="Times New Roman"/>
        <charset val="134"/>
      </rPr>
      <t>3960KW</t>
    </r>
    <r>
      <rPr>
        <sz val="10.5"/>
        <rFont val="宋体"/>
        <charset val="134"/>
      </rPr>
      <t>（</t>
    </r>
    <r>
      <rPr>
        <sz val="10.5"/>
        <rFont val="Times New Roman"/>
        <charset val="134"/>
      </rPr>
      <t>18</t>
    </r>
    <r>
      <rPr>
        <sz val="10.5"/>
        <rFont val="宋体"/>
        <charset val="134"/>
      </rPr>
      <t>台），年提水量</t>
    </r>
    <r>
      <rPr>
        <sz val="10.5"/>
        <rFont val="Times New Roman"/>
        <charset val="134"/>
      </rPr>
      <t>650</t>
    </r>
    <r>
      <rPr>
        <sz val="10.5"/>
        <rFont val="宋体"/>
        <charset val="134"/>
      </rPr>
      <t>万</t>
    </r>
    <r>
      <rPr>
        <sz val="10.5"/>
        <rFont val="Times New Roman"/>
        <charset val="134"/>
      </rPr>
      <t>m³</t>
    </r>
    <r>
      <rPr>
        <sz val="10.5"/>
        <rFont val="宋体"/>
        <charset val="134"/>
      </rPr>
      <t>，主要任务是解决物茂乡芝麻土地整治项目</t>
    </r>
    <r>
      <rPr>
        <sz val="10.5"/>
        <rFont val="Times New Roman"/>
        <charset val="134"/>
      </rPr>
      <t>3.68</t>
    </r>
    <r>
      <rPr>
        <sz val="10.5"/>
        <rFont val="宋体"/>
        <charset val="134"/>
      </rPr>
      <t>万亩的灌溉用水问题。由于提水运行成本过高，现提升改造为光伏太阳能提水</t>
    </r>
  </si>
  <si>
    <r>
      <rPr>
        <sz val="10.5"/>
        <rFont val="宋体"/>
        <charset val="134"/>
      </rPr>
      <t>元谋县</t>
    </r>
  </si>
  <si>
    <r>
      <rPr>
        <sz val="10.5"/>
        <rFont val="宋体"/>
        <charset val="134"/>
      </rPr>
      <t>中长期</t>
    </r>
  </si>
  <si>
    <t>楚雄州乌东德水电站水资源综合利用工程（元谋片）</t>
  </si>
  <si>
    <r>
      <rPr>
        <sz val="10.5"/>
        <rFont val="宋体"/>
        <charset val="134"/>
      </rPr>
      <t>在元谋县金沙江新建卡莫光伏提水多级泵站，设计扬程约</t>
    </r>
    <r>
      <rPr>
        <sz val="10.5"/>
        <rFont val="Times New Roman"/>
        <charset val="134"/>
      </rPr>
      <t>1200m</t>
    </r>
    <r>
      <rPr>
        <sz val="10.5"/>
        <rFont val="宋体"/>
        <charset val="134"/>
      </rPr>
      <t>，提水流量</t>
    </r>
    <r>
      <rPr>
        <sz val="10.5"/>
        <rFont val="Times New Roman"/>
        <charset val="134"/>
      </rPr>
      <t>6000m</t>
    </r>
    <r>
      <rPr>
        <vertAlign val="superscript"/>
        <sz val="10.5"/>
        <rFont val="Times New Roman"/>
        <charset val="134"/>
      </rPr>
      <t>3</t>
    </r>
    <r>
      <rPr>
        <sz val="10.5"/>
        <rFont val="Times New Roman"/>
        <charset val="134"/>
      </rPr>
      <t>/h</t>
    </r>
    <r>
      <rPr>
        <sz val="10.5"/>
        <rFont val="宋体"/>
        <charset val="134"/>
      </rPr>
      <t>，新建相关调节水池以及连通挨小河水库、猛连水库等供水水源管网连通工程，提高元谋县元马镇、老城乡、黄瓜园镇、江边、凉山乡</t>
    </r>
    <r>
      <rPr>
        <sz val="10.5"/>
        <rFont val="Times New Roman"/>
        <charset val="134"/>
      </rPr>
      <t>5</t>
    </r>
    <r>
      <rPr>
        <sz val="10.5"/>
        <rFont val="宋体"/>
        <charset val="134"/>
      </rPr>
      <t>个乡镇</t>
    </r>
    <r>
      <rPr>
        <sz val="10.5"/>
        <rFont val="Times New Roman"/>
        <charset val="134"/>
      </rPr>
      <t>16.6</t>
    </r>
    <r>
      <rPr>
        <sz val="10.5"/>
        <rFont val="宋体"/>
        <charset val="134"/>
      </rPr>
      <t>万亩农业生产、生活及生态用水供水保证率和供水应急能力</t>
    </r>
  </si>
  <si>
    <t>附表2-8 元谋县大型灌区续建配套与现代化改造项目表</t>
  </si>
  <si>
    <t>元谋大型灌区现代化及生态灌区建设工程</t>
  </si>
  <si>
    <t>设计灌溉面积32.7万亩，灌溉取水量11333.8万m³，工程规模为大型，年节水量2689.8万m³，新增粮食生产能力1.64亿kg。新建、改造渠道93.283km，建筑物181处</t>
  </si>
  <si>
    <t>2021-2023</t>
  </si>
  <si>
    <r>
      <rPr>
        <b/>
        <sz val="11"/>
        <color theme="1"/>
        <rFont val="宋体"/>
        <charset val="134"/>
      </rPr>
      <t>附表</t>
    </r>
    <r>
      <rPr>
        <b/>
        <sz val="11"/>
        <color theme="1"/>
        <rFont val="Times New Roman"/>
        <charset val="134"/>
      </rPr>
      <t>2-9</t>
    </r>
    <r>
      <rPr>
        <b/>
        <sz val="11"/>
        <color theme="1"/>
        <rFont val="宋体"/>
        <charset val="134"/>
      </rPr>
      <t xml:space="preserve"> 元谋县中型灌区续建配套与现代化改造项目表</t>
    </r>
  </si>
  <si>
    <t>项目建设起止限</t>
  </si>
  <si>
    <t>附表2-10 元谋县水库清淤增效工程重点项目表</t>
  </si>
  <si>
    <t>河尾水库</t>
  </si>
  <si>
    <t>清淤</t>
  </si>
  <si>
    <t>水库总库容1614.4万m³，工程规模为中型，兴利库容1070万m³，水库清淤量342.5万m³，清淤后恢复农业灌溉供水量540.1万m³，恢复灌溉面积1.53万亩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</si>
  <si>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2</t>
    </r>
    <r>
      <rPr>
        <sz val="10"/>
        <rFont val="宋体"/>
        <charset val="134"/>
      </rPr>
      <t>-20</t>
    </r>
    <r>
      <rPr>
        <sz val="10"/>
        <rFont val="宋体"/>
        <charset val="134"/>
      </rPr>
      <t>25</t>
    </r>
  </si>
  <si>
    <t>储麦水库</t>
  </si>
  <si>
    <t>水库总库容426.7万m³，工程规模为小（1）型，兴利库容327.2万m³，死库容43.9万m³，恢复生活供水量万m³，水库清淤量60万m³，清淤后恢复农业灌溉供水量73.2万m³，恢复灌溉面积0.14万亩</t>
  </si>
  <si>
    <t>太平水库</t>
  </si>
  <si>
    <t>水库总库容22万m³，工程规模为小（2）型，兴利库容16.4万m³，死库容2.01万m³，水库清淤量8万m³，清淤后恢复农业灌溉供水量9.76万m³，恢复灌溉面积0.019万亩</t>
  </si>
  <si>
    <t>贡茶水库</t>
  </si>
  <si>
    <t>水库总库容34.84万m³，工程规模为小（2）型，兴利库容27.2万m³，死库容1.65万m³，水库清淤量18万m³，清淤后恢复农业灌溉供水量21.96万m³，恢复灌溉面积0.043万亩</t>
  </si>
  <si>
    <t>后箐河水库</t>
  </si>
  <si>
    <t>水库总库容37.9万m³，工程规模为小（2）型，兴利库容30.8万m³，死库容2.6万m³，水库清淤量8万m³，清淤后恢复农业灌溉供水量9.76万m³，恢复灌溉面积0.019万亩</t>
  </si>
  <si>
    <t>水平石水库</t>
  </si>
  <si>
    <t>水库总库容31.5万m³，工程规模为小（2）型，兴利库容21.21万m³，死库容3.99万m³，水库清淤量8万m³，清淤后恢复农业灌溉供水量9.76万m³，恢复灌溉面积0.019万亩</t>
  </si>
  <si>
    <t>上你莫水库</t>
  </si>
  <si>
    <t>水库总库容25.98万m³，工程规模为小（2）型，兴利库容21.71万m³，死库容0.79万m³，水库清淤量5万m³，清淤后恢复农业灌溉供水量6.1万m³，恢复灌溉面积0.012万亩</t>
  </si>
  <si>
    <t>牛街路水库</t>
  </si>
  <si>
    <t>水库总库容36.6万m³，工程规模为小（2）型，兴利库容25.93万m³，死库容4.81万m³，水库清淤量10万m³，清淤后恢复农业灌溉供水量12.2万m³，恢复灌溉面积0.024万亩</t>
  </si>
  <si>
    <t>团结水库</t>
  </si>
  <si>
    <t>水库总库容35.07万m³，工程规模为小（2）型，兴利库容25.2万m³，死库容5万m³，水库清淤量18万m³，清淤后恢复农业灌溉供水量21.96万m³，恢复灌溉面积0.043万亩</t>
  </si>
  <si>
    <t>坝以河水库</t>
  </si>
  <si>
    <t>水库总库容37.42万m³，工程规模为小（2）型，兴利库容31.6万m³，死库容0.65万m³，水库清淤量8万m³，清淤后恢复农业灌溉供水量9.76万m³，恢复灌溉面积0.019万亩</t>
  </si>
  <si>
    <t>前进水库</t>
  </si>
  <si>
    <t>水库总库容46.28万m³，工程规模为小（2）型，兴利库容40.7万m³，死库容0.35万m³，水库清淤量10万m³，清淤后恢复农业灌溉供水量12.2万m³，恢复灌溉面积0.024万亩</t>
  </si>
  <si>
    <t>高坝塘水库</t>
  </si>
  <si>
    <t>水库总库容47.72万m³，工程规模为小（2）型，兴利库容40万m³，死库容2.35万m³，水库清淤量10万m³，清淤后恢复农业灌溉供水量12.2万m³，恢复灌溉面积0.024万亩</t>
  </si>
  <si>
    <t>干坝塘水库</t>
  </si>
  <si>
    <t>水库总库容26.81万m³，工程规模为小（2）型，兴利库容22万m³，死库容1.33万m³，水库清淤量4万m³，清淤后恢复农业灌溉供水量4.88万m³，恢复灌溉面积0.01万亩</t>
  </si>
  <si>
    <t>海底水库</t>
  </si>
  <si>
    <t>水库总库容94.25万m³，工程规模为小（2）型，兴利库容80万m³，死库容3万m³，水库清淤量10万m³，清淤后恢复农业灌溉供水量12.2万m³，恢复灌溉面积0.024万亩</t>
  </si>
  <si>
    <t>麻柳水库</t>
  </si>
  <si>
    <t>水库总库容1982.0万m³，工程规模为中型，兴利库容1669万m³，水库清淤量210万m³，清淤后恢复农业灌溉供水量252.6万m³，恢复灌溉面积0.73万亩</t>
  </si>
  <si>
    <t>水库总库容1036万m³，工程规模为中型，兴利库容692.5万m³，水库清淤量100万m³，清淤后恢复农业灌溉供水量120.1万m³，恢复灌溉面积0.33万亩</t>
  </si>
  <si>
    <t>水库总库容1784万m³，工程规模为中型，兴利库容1692万m³，水库清淤量180万m³，清淤后恢复农业灌溉供水量216.9万m³，恢复灌溉面积0.633万亩</t>
  </si>
  <si>
    <t>小河口电站水库</t>
  </si>
  <si>
    <t>水库总库容639.6万m³，工程规模为小(1)型，兴利库容308.1万m³，水库清淤量190万m³，清淤后恢复农业灌溉供水量228.6万m³，恢复灌溉面积0.64万亩</t>
  </si>
  <si>
    <t>卡莫水库</t>
  </si>
  <si>
    <t>水库总库容187.4万m³，工程规模为小(1)型，兴利库容149.8万m³，水库清淤量26万m³，清淤后恢复农业灌溉供水量31.6万m³，恢复灌溉面积0.12万亩</t>
  </si>
  <si>
    <t>秧田箐水库（羊街镇）</t>
  </si>
  <si>
    <t>水库总库容145.33万m³，工程规模为小（1）型，兴利库容121.2万m³，死库容3.8万m³，水库清淤量20万m³，清淤后恢复农业灌溉供水量24.4万m³，恢复灌溉面积0.048万亩</t>
  </si>
  <si>
    <t>己波龙水库</t>
  </si>
  <si>
    <t>水库总库容29.57万m³，工程规模为小（2）型，兴利库容24.5万m³，死库容1.86万m³，水库清淤量12万m³，清淤后恢复农业灌溉供水量14.64万m³，恢复灌溉面积0.029万亩</t>
  </si>
  <si>
    <t>2031-2035</t>
  </si>
  <si>
    <t>小地弯水库</t>
  </si>
  <si>
    <t>水库总库容10.2万m³，工程规模为小（2）型，兴利库容8万m³，死库容1.16万m³，水库清淤量4万m³，清淤后恢复农业灌溉供水量4.88万m³，恢复灌溉面积0.01万亩</t>
  </si>
  <si>
    <t>致富水库</t>
  </si>
  <si>
    <t>水库总库容18.29万m³，工程规模为小（2）型，兴利库容12.9万m³，死库容2.34万m³，水库清淤量7万m³，清淤后恢复农业灌溉供水量8.54万m³，恢复灌溉面积0.017万亩</t>
  </si>
  <si>
    <t>能禹水库</t>
  </si>
  <si>
    <t>水库总库容12.4万m³，工程规模为小（2）型，兴利库容1.8万m³，水库清淤量10万m³，清淤后恢复农业灌溉供水量12.2万m³，恢复灌溉面积0.032万亩</t>
  </si>
  <si>
    <t>石格拉水库</t>
  </si>
  <si>
    <t>水库总库容10.93万m³，工程规模为小（2）型，兴利库容8.3万m³，死库容0.65万m³，水库清淤量4万m³，清淤后恢复农业灌溉供水量4.88万m³，恢复灌溉面积0.01万亩</t>
  </si>
  <si>
    <t>腊古水库</t>
  </si>
  <si>
    <t>水库总库容12.8万m³，工程规模为小（2）型，兴利库容9.2万m³，死库容1.6万m³，水库清淤量6.2万m³，清淤后恢复农业灌溉供水量12.2万m³，恢复灌溉面积0.024万亩</t>
  </si>
  <si>
    <t>三岔箐水库</t>
  </si>
  <si>
    <t>水库总库容12.08万m³，工程规模为小（2）型，兴利库容10万m³，死库容0.28万m³，水库清淤量4万m³，清淤后恢复农业灌溉供水量4.88万m³，恢复灌溉面积0.01万亩</t>
  </si>
  <si>
    <t>麻塘边水库</t>
  </si>
  <si>
    <t>水库总库容18.71万m³，工程规模为小（2）型，兴利库容15.4万m³，死库容0.98万m³，水库清淤量4万m³，清淤后恢复农业灌溉供水量4.88万m³，恢复灌溉面积0.01万亩</t>
  </si>
  <si>
    <t>月亮田水库</t>
  </si>
  <si>
    <t>水库总库容10.6万m³，工程规模为小（2）型，兴利库容8.2万m³，死库容0.89万m³，水库清淤量4万m³，清淤后恢复农业灌溉供水量4.88万m³，恢复灌溉面积0.01万亩</t>
  </si>
  <si>
    <t>水库总库容10.36万m³，工程规模为小（2）型，兴利库容7.3万m³，死库容1.24万m³，水库清淤量6万m³，清淤后恢复农业灌溉供水量7.32万m³，恢复灌溉面积0.014万亩</t>
  </si>
  <si>
    <t>李官坟水库</t>
  </si>
  <si>
    <t>水库总库容11.27万m³，工程规模为小（2）型，兴利库容9.1万m³，死库容0.82万m³，水库清淤量7万m³，清淤后恢复农业灌溉供水量8.54万m³，恢复灌溉面积0.017万亩</t>
  </si>
  <si>
    <t>界牌箐水库</t>
  </si>
  <si>
    <t>水库总库容10.14万m³，工程规模为小（2）型，兴利库容7.5万m³，死库容0.98万m³，水库清淤量6万m³，清淤后恢复农业灌溉供水量7.32万m³，恢复灌溉面积0.014万亩</t>
  </si>
  <si>
    <t>灰冲水库</t>
  </si>
  <si>
    <t>水库总库容11.76万m³，工程规模为小（2）型，兴利库容9.3万m³，死库容0.86万m³，水库清淤量6.52万m³，清淤后恢复农业灌溉供水量9.76万m³，恢复灌溉面积0.019万亩</t>
  </si>
  <si>
    <t>洒芷水库</t>
  </si>
  <si>
    <t>水库总库容10.45万m³，工程规模为小（2）型，兴利库容7.5万m³，死库容1.13万m³，水库清淤量5.93万m³，清淤后恢复农业灌溉供水量7.32万m³，恢复灌溉面积0.014万亩</t>
  </si>
  <si>
    <t>德大干巴水库</t>
  </si>
  <si>
    <t>水库总库容11.19万m³，工程规模为小（2）型，兴利库容8.7万m³，死库容1.3万m³，水库清淤量9万m³，清淤后恢复农业灌溉供水量10.98万m³，恢复灌溉面积0.021万亩</t>
  </si>
  <si>
    <t>小山水库</t>
  </si>
  <si>
    <t>水库总库容13.9万m³，工程规模为小（2）型，兴利库容10.5万m³，死库容1.25万m³，水库清淤量7万m³，清淤后恢复农业灌溉供水量8.54万m³，恢复灌溉面积0.017万亩</t>
  </si>
  <si>
    <t>大滴水岩水库</t>
  </si>
  <si>
    <t>水库总库容10.29万m³，工程规模为小（2）型，兴利库容8.2万m³，死库容0.94万m³，水库清淤量4.51万m³，清淤后恢复农业灌溉供水量7.32万m³，恢复灌溉面积0.014万亩</t>
  </si>
  <si>
    <t>桃树箐水库</t>
  </si>
  <si>
    <t>水库总库容10.7万m³，工程规模为小（2）型，兴利库容8万m³，死库容1.1万m³，水库清淤量5.83万m³，清淤后恢复农业灌溉供水量8.54万m³，恢复灌溉面积0.017万亩</t>
  </si>
  <si>
    <t>水库总库容11.71万m³，工程规模为小（2）型，兴利库容8.9万m³，死库容0.95万m³，水库清淤量5万m³，清淤后恢复农业灌溉供水量6.1万m³，恢复灌溉面积0.012万亩</t>
  </si>
  <si>
    <t>大白箐水库</t>
  </si>
  <si>
    <t>水库总库容10.1万m³，工程规模为小（2）型，兴利库容2.7万m³，水库清淤量7万m³，清淤后恢复农业灌溉供水量8.54万m³，恢复灌溉面积0.023万亩</t>
  </si>
  <si>
    <t>白坡水库</t>
  </si>
  <si>
    <t>水库总库容11.72万m³，工程规模为小（2）型，兴利库容8.5万m³，死库容1.56万m³，水库清淤量5万m³，清淤后恢复农业灌溉供水量6.1万m³，恢复灌溉面积0.012万亩</t>
  </si>
  <si>
    <t>梅子箐水库</t>
  </si>
  <si>
    <t>水库总库容10.93万m³，工程规模为小（2）型，兴利库容0.6万m³，水库清淤量9万m³，清淤后恢复农业灌溉供水量10.98万m³，恢复灌溉面积0.029万亩</t>
  </si>
  <si>
    <t>新海水库</t>
  </si>
  <si>
    <t>水库总库容10.9万m³，工程规模为小（2）型，兴利库容5.4万m³，水库清淤量5万m³，清淤后恢复农业灌溉供水量6.1万m³，恢复灌溉面积0.016万亩</t>
  </si>
  <si>
    <t>小吃田水库</t>
  </si>
  <si>
    <t>水库总库容16.28万m³，工程规模为小（2）型，兴利库容12.6万m³，死库容1.77万m³，水库清淤量5万m³，清淤后恢复农业灌溉供水量6.1万m³，恢复灌溉面积0.012万亩</t>
  </si>
  <si>
    <t>大箐水库</t>
  </si>
  <si>
    <t>水库总库容13.26万m³，工程规模为小（2）型，兴利库容10.6万m³，死库容0.84万m³，水库清淤量9万m³，清淤后恢复农业灌溉供水量10.98万m³，恢复灌溉面积0.021万亩</t>
  </si>
  <si>
    <t>金龙水库</t>
  </si>
  <si>
    <t>水库总库容31.96万m³，工程规模为小（2）型，兴利库容25.7万m³，死库容2.1万m³，水库清淤量9万m³，清淤后恢复农业灌溉供水量10.98万m³，恢复灌溉面积0.021万亩</t>
  </si>
  <si>
    <t>环州驿水库</t>
  </si>
  <si>
    <t>水库总库容17.33万m³，工程规模为小（2）型，兴利库容14.7万m³，死库容0.21万m³，水库清淤量5万m³，清淤后恢复农业灌溉供水量6.1万m³，恢复灌溉面积0.012万亩</t>
  </si>
  <si>
    <t>雷依水库</t>
  </si>
  <si>
    <t>水库总库容18.9万m³，工程规模为小（2）型，兴利库容13.9万m³，死库容2.48万m³，水库清淤量9万m³，清淤后恢复农业灌溉供水量10.98万m³，恢复灌溉面积0.021万亩</t>
  </si>
  <si>
    <t>水库总库容46万m³，工程规模为小（2）型，兴利库容36万m³，水库清淤量12万m³，清淤后恢复农业灌溉供水量15.1万m³，恢复灌溉面积0.039万亩</t>
  </si>
  <si>
    <t>水库总库容19.4万m³，工程规模为小（2）型，兴利库容16万m³，水库清淤量7万m³，清淤后恢复农业灌溉供水量8.4万m³，恢复灌溉面积0.023万亩</t>
  </si>
  <si>
    <t>小石门水库</t>
  </si>
  <si>
    <t>水库总库容43.9万m³，工程规模为小（2）型，兴利库容25.5万m³，水库清淤量14万m³，清淤后恢复农业灌溉供水量16.9万m³，恢复灌溉面积0.045万亩</t>
  </si>
  <si>
    <t>雷那应水库</t>
  </si>
  <si>
    <t>水库总库容24.6万m³，工程规模为小（2）型，兴利库容20.1万m³，水库清淤量8万m³，清淤后恢复农业灌溉供水量9.7万m³，恢复灌溉面积0.026万亩</t>
  </si>
  <si>
    <t>树林水库</t>
  </si>
  <si>
    <t>水库总库容30.8万m³，工程规模为小（2）型，兴利库容24.6万m³，水库清淤量9万m³，清淤后恢复农业灌溉供水量10.8万m³，恢复灌溉面积0.029万亩</t>
  </si>
  <si>
    <t>大荒地水库</t>
  </si>
  <si>
    <t>水库总库容98.3万m³，工程规模为小（2）型，兴利库容73.7万m³，水库清淤量25.0万m³，清淤后恢复农业灌溉供水量30.2万m³，恢复灌溉面积0.082万亩</t>
  </si>
  <si>
    <t>东来水库</t>
  </si>
  <si>
    <t>水库总库容60.6万m³，工程规模为小（2）型，兴利库容48.8万m³，水库清淤量14万m³，清淤后恢复农业灌溉供水量16.9万m³，恢复灌溉面积0.046万亩</t>
  </si>
  <si>
    <t>庄房水库</t>
  </si>
  <si>
    <t>水库总库容21.9万m³，工程规模为小（2）型，兴利库容17.5万m³，水库清淤量7万m³，清淤后恢复农业灌溉供水量8.8万m³，恢复灌溉面积0.023万亩</t>
  </si>
  <si>
    <t>跃进水库</t>
  </si>
  <si>
    <t>水库总库容43.7万m³，工程规模为小（2）型，兴利库容34.0万m³，水库清淤量12万m³，清淤后恢复农业灌溉供水量14.8万m³，恢复灌溉面积0.039万亩</t>
  </si>
  <si>
    <t>旧村水库</t>
  </si>
  <si>
    <t>水库总库容33.9万m³，工程规模为小（2）型，兴利库容32.8万m³，水库清淤量9万m³，清淤后恢复农业灌溉供水量10.8万m³，恢复灌溉面积0.029万亩</t>
  </si>
  <si>
    <t>沙河水库</t>
  </si>
  <si>
    <t>水库总库容30.5万m³，工程规模为小（2）型，兴利库容26.8万m³，水库清淤量13万m³，清淤后恢复农业灌溉供水量15.8万m³，恢复灌溉面积0.043万亩</t>
  </si>
  <si>
    <t>麦浪水库</t>
  </si>
  <si>
    <t>水库总库容89.4万m³，工程规模为小（2）型，兴利库容67.5万m³，水库清淤量20万m³，清淤后恢复农业灌溉供水量24.7万m³，恢复灌溉面积0.066万亩</t>
  </si>
  <si>
    <t>小村水库</t>
  </si>
  <si>
    <t>水库总库容63.0万m³，工程规模为小（2）型，兴利库容50.1万m³，水库清淤量20万m³，清淤后恢复农业灌溉供水量24.5万m³，恢复灌溉面积0.066万亩</t>
  </si>
  <si>
    <r>
      <rPr>
        <b/>
        <sz val="11"/>
        <color theme="1"/>
        <rFont val="宋体"/>
        <charset val="134"/>
      </rPr>
      <t>附表2-11 元谋县农村饮水</t>
    </r>
    <r>
      <rPr>
        <b/>
        <sz val="11"/>
        <color theme="1"/>
        <rFont val="宋体"/>
        <charset val="134"/>
      </rPr>
      <t>安全供水保障</t>
    </r>
    <r>
      <rPr>
        <b/>
        <sz val="11"/>
        <color theme="1"/>
        <rFont val="宋体"/>
        <charset val="134"/>
      </rPr>
      <t>工程项目表</t>
    </r>
  </si>
  <si>
    <t xml:space="preserve"> </t>
  </si>
  <si>
    <t>元谋县农村饮水安全巩固提升工程</t>
  </si>
  <si>
    <t>新增覆盖人口9.95万人，新增管网配套713.04km，管网改造5.2km。新建4座水厂，以及水厂管网延伸工程、管网更新改造工程，加入智能化管理。</t>
  </si>
  <si>
    <t>2021-2025</t>
  </si>
  <si>
    <r>
      <rPr>
        <b/>
        <sz val="11"/>
        <color theme="1"/>
        <rFont val="宋体"/>
        <charset val="134"/>
      </rPr>
      <t>附表</t>
    </r>
    <r>
      <rPr>
        <b/>
        <sz val="11"/>
        <color theme="1"/>
        <rFont val="Times New Roman"/>
        <charset val="134"/>
      </rPr>
      <t>2-11</t>
    </r>
    <r>
      <rPr>
        <b/>
        <sz val="11"/>
        <color theme="1"/>
        <rFont val="宋体"/>
        <charset val="134"/>
      </rPr>
      <t xml:space="preserve"> 楚雄州城乡供水一体化工程建设项目表</t>
    </r>
  </si>
  <si>
    <t>自筹（万元）</t>
  </si>
  <si>
    <t>贷款（万元）</t>
  </si>
  <si>
    <t>其它（万元）</t>
  </si>
  <si>
    <t>*10</t>
  </si>
  <si>
    <r>
      <rPr>
        <sz val="11"/>
        <rFont val="宋体"/>
        <charset val="134"/>
      </rPr>
      <t>元谋县</t>
    </r>
  </si>
  <si>
    <r>
      <rPr>
        <sz val="10.5"/>
        <rFont val="宋体"/>
        <charset val="134"/>
      </rPr>
      <t>元谋县城乡供水一体化工程</t>
    </r>
  </si>
  <si>
    <r>
      <rPr>
        <sz val="10.5"/>
        <rFont val="宋体"/>
        <charset val="134"/>
      </rPr>
      <t>主要解决元谋</t>
    </r>
    <r>
      <rPr>
        <sz val="10.5"/>
        <rFont val="Times New Roman"/>
        <charset val="134"/>
      </rPr>
      <t>10</t>
    </r>
    <r>
      <rPr>
        <sz val="10.5"/>
        <rFont val="宋体"/>
        <charset val="134"/>
      </rPr>
      <t>个乡镇的集镇生活用水、农村生活用水及部分企业用水问题，主要包括取水工程、输水工程、水厂工程、配水工程。</t>
    </r>
  </si>
  <si>
    <r>
      <rPr>
        <sz val="10.5"/>
        <rFont val="等线"/>
        <charset val="134"/>
      </rPr>
      <t>十四五</t>
    </r>
  </si>
  <si>
    <t>附表3-1 元谋县水源涵养与水土保持项目表</t>
  </si>
  <si>
    <t>大箐河生态清洁小流域治理工程</t>
  </si>
  <si>
    <t xml:space="preserve"> 新建</t>
  </si>
  <si>
    <t>治理水土流失面积74.46km²，预防水土流失面积56.1km²</t>
  </si>
  <si>
    <t>沙地小河生态清洁小流域治理工程</t>
  </si>
  <si>
    <t>治理水土流失面积60.4km²，预防水土流失面积43.6km²</t>
  </si>
  <si>
    <r>
      <rPr>
        <sz val="10.5"/>
        <rFont val="宋体"/>
        <charset val="134"/>
      </rPr>
      <t>202</t>
    </r>
    <r>
      <rPr>
        <sz val="10.5"/>
        <rFont val="宋体"/>
        <charset val="134"/>
      </rPr>
      <t>2</t>
    </r>
    <r>
      <rPr>
        <sz val="10.5"/>
        <rFont val="宋体"/>
        <charset val="134"/>
      </rPr>
      <t>-2026</t>
    </r>
  </si>
  <si>
    <t>帕朗小河生态清洁小流域治理工程</t>
  </si>
  <si>
    <t>治理水土流失面积51.4km²，预防水土流失面积37.2km²</t>
  </si>
  <si>
    <r>
      <rPr>
        <sz val="10.5"/>
        <rFont val="宋体"/>
        <charset val="134"/>
      </rPr>
      <t>202</t>
    </r>
    <r>
      <rPr>
        <sz val="10.5"/>
        <rFont val="宋体"/>
        <charset val="134"/>
      </rPr>
      <t>2</t>
    </r>
    <r>
      <rPr>
        <sz val="10.5"/>
        <rFont val="宋体"/>
        <charset val="134"/>
      </rPr>
      <t>-2027</t>
    </r>
  </si>
  <si>
    <t>羊角箐生态清洁小流域治理工程</t>
  </si>
  <si>
    <t>治理水土流失面积30.6km²，预防水土流失面积21.3km²</t>
  </si>
  <si>
    <r>
      <rPr>
        <sz val="10.5"/>
        <rFont val="宋体"/>
        <charset val="134"/>
      </rPr>
      <t>202</t>
    </r>
    <r>
      <rPr>
        <sz val="10.5"/>
        <rFont val="宋体"/>
        <charset val="134"/>
      </rPr>
      <t>2</t>
    </r>
    <r>
      <rPr>
        <sz val="10.5"/>
        <rFont val="宋体"/>
        <charset val="134"/>
      </rPr>
      <t>-2028</t>
    </r>
  </si>
  <si>
    <t>南繁村小河生态清洁小流域治理工程</t>
  </si>
  <si>
    <t>治理水土流失面积32.7km²，预防水土流失面积26.2km²</t>
  </si>
  <si>
    <r>
      <rPr>
        <sz val="10.5"/>
        <rFont val="宋体"/>
        <charset val="134"/>
      </rPr>
      <t>202</t>
    </r>
    <r>
      <rPr>
        <sz val="10.5"/>
        <rFont val="宋体"/>
        <charset val="134"/>
      </rPr>
      <t>2</t>
    </r>
    <r>
      <rPr>
        <sz val="10.5"/>
        <rFont val="宋体"/>
        <charset val="134"/>
      </rPr>
      <t>-2029</t>
    </r>
  </si>
  <si>
    <t>那控河生态清洁小流域治理工程</t>
  </si>
  <si>
    <t>治理水土流失面积64.5km²，预防水土流失面积50.2km²</t>
  </si>
  <si>
    <r>
      <rPr>
        <sz val="10.5"/>
        <rFont val="宋体"/>
        <charset val="134"/>
      </rPr>
      <t>202</t>
    </r>
    <r>
      <rPr>
        <sz val="10.5"/>
        <rFont val="宋体"/>
        <charset val="134"/>
      </rPr>
      <t>2</t>
    </r>
    <r>
      <rPr>
        <sz val="10.5"/>
        <rFont val="宋体"/>
        <charset val="134"/>
      </rPr>
      <t>-2030</t>
    </r>
  </si>
  <si>
    <t>水平石小流域水土保持综合治理工程</t>
  </si>
  <si>
    <t>治理水土流失面积56.67km²，预防水土流失面积43.4km²</t>
  </si>
  <si>
    <t>物茂小流域水土保持综合治理工程</t>
  </si>
  <si>
    <t>治理水土流失面积86.24km²，预防水土流失面积67.2km²</t>
  </si>
  <si>
    <t>老城河生态清洁小流域治理工程</t>
  </si>
  <si>
    <t>治理水土流失面积86.6km²，预防水土流失面积63.2km²</t>
  </si>
  <si>
    <t>平田乡班果河生态清洁小流域治理工程</t>
  </si>
  <si>
    <t>治理水土流失面积68.6km²，预防水土流失面积50.2km²</t>
  </si>
  <si>
    <t>新华乡班果河、龙街河生态清洁小流域治理工程</t>
  </si>
  <si>
    <t>治理水土流失面积96.6km²，预防水土流失面积73.7km²</t>
  </si>
  <si>
    <t>凉山乡那迪、把世者小流域水土保持综合治理工程</t>
  </si>
  <si>
    <t>治理水土流失面积23.7km²，预防水土流失面积15.6km²</t>
  </si>
  <si>
    <t>江边卡莫、大树小流域水土保持综合治理工程</t>
  </si>
  <si>
    <t>治理水土流失面积72.4km²，预防水土流失面积47.8km²</t>
  </si>
  <si>
    <t>黄瓜园镇龙川江生态清洁小流域治理工程</t>
  </si>
  <si>
    <t>治理水土流失面积114.8km²，预防水土流失面积86.3km²</t>
  </si>
  <si>
    <t>羊街河、庆乐河生态清洁小流域治理工程</t>
  </si>
  <si>
    <t>治理水土流失面积87.8km²，预防水土流失面积62.1km²</t>
  </si>
  <si>
    <t>丙巷河生态清洁小流域治理工程</t>
  </si>
  <si>
    <t>治理水土流失面积80.02km²，预防水土流失面积61.5km²</t>
  </si>
  <si>
    <t>新增</t>
  </si>
  <si>
    <t>姜驿河小流域坡耕地综合治理</t>
  </si>
  <si>
    <t>治理水土流失面积51.1km²，预防水土流失面积41.8km²</t>
  </si>
  <si>
    <t>麻柳河生态清洁小流域治理工程</t>
  </si>
  <si>
    <t>治理水土流失面积38.5km²，预防水土流失面积32.1km²</t>
  </si>
  <si>
    <t>丙间河生态清洁小流域治理工程</t>
  </si>
  <si>
    <t>治理水土流失面积21.5km²，预防水土流失面积16.7km²</t>
  </si>
  <si>
    <t>浪巴铺河小流域坡耕地综合治理</t>
  </si>
  <si>
    <t>治理水土流失面积23.1km²，预防水土流失面积19.1km²</t>
  </si>
  <si>
    <t>新华小村河小流域坡耕地综合治理</t>
  </si>
  <si>
    <t>治理水土流失面积12.7km²，预防水土流失面积10.2km²</t>
  </si>
  <si>
    <t>那迪河生态清洁小流域治理工程</t>
  </si>
  <si>
    <t>治理水土流失面积33.1km²，预防水土流失面积26.4km²</t>
  </si>
  <si>
    <t>华丰村小河小流域坡耕地综合治理</t>
  </si>
  <si>
    <t>治理水土流失面积24.3km²，预防水土流失面积18.2km²</t>
  </si>
  <si>
    <t>挨昌小河生态清洁小流域治理工程</t>
  </si>
  <si>
    <t>治理水土流失面积36.1km²，预防水土流失面积27.6km²</t>
  </si>
  <si>
    <t>雷依河生态清洁小流域治理工程</t>
  </si>
  <si>
    <t>治理水土流失面积41.6km²，预防水土流失面积33.1km²</t>
  </si>
  <si>
    <t>发窝箐生态清洁小流域治理工程</t>
  </si>
  <si>
    <t>治理水土流失面积40.9km²，预防水土流失面积31.5km²</t>
  </si>
  <si>
    <t>贡茶河小流域坡耕地综合治理</t>
  </si>
  <si>
    <t>治理水土流失面积52.6km²，预防水土流失面积40.1km²</t>
  </si>
  <si>
    <t>龙湾河生态清洁小流域治理工程</t>
  </si>
  <si>
    <t>治理水土流失面积53.8km²，预防水土流失面积40.7km²</t>
  </si>
  <si>
    <t>沙沟箐生态清洁小流域治理工程</t>
  </si>
  <si>
    <t>治理水土流失面积50.9km²，预防水土流失面积30.5km²</t>
  </si>
  <si>
    <t>附表3-2 元谋县重点河湖生态治理与修复项目表</t>
  </si>
  <si>
    <t>项目建设
起止年限</t>
  </si>
  <si>
    <t>元谋县城区水环境治理与修复工程（六河一沟、凤凰湖）</t>
  </si>
  <si>
    <t>小流域综合治理面积25km²，大箐河、沙地小河、帕朗小河、羊角箐、南繁村小河、那控河生态河道治理40.4km，新建生态护岸100.8km；新增湿地面积800亩，景观绿化1000亩</t>
  </si>
  <si>
    <t>龙川江元谋段生态治理与修复工程</t>
  </si>
  <si>
    <t>河道生态治理77.4km，新建生态护岸129km，新增湿地面积360亩，水体景观绿化852亩</t>
  </si>
  <si>
    <t>蜻蛉河元谋段水生态保护与修复工程</t>
  </si>
  <si>
    <t>生态河道治理5km，新建生态护岸9.12km、新增湿地面积19亩，景观绿化12亩</t>
  </si>
  <si>
    <t>挨小河水库水生态保护与修复工程</t>
  </si>
  <si>
    <t>小流域综合治理面积4.1km²，建设生态调蓄带0.6km，新增湿地面积50亩，生态护岸8km</t>
  </si>
  <si>
    <t>坛罐窑水库水生态保护与修复工程</t>
  </si>
  <si>
    <t>建设生态调蓄带0.8km，新增湿地面积130亩，隔离网，生态护岸50km</t>
  </si>
  <si>
    <t>丙间水库水生态保护与修复工程</t>
  </si>
  <si>
    <t>小流域综合治理面积6.5km²，建设生态调蓄带0.85km，水景观绿化500亩、新增湿地面积110亩，隔离网，生态护岸18km</t>
  </si>
  <si>
    <t>元谋县麻柳水库水生态保护与修复工程</t>
  </si>
  <si>
    <t>小流域综合治理面积7km²，新增湿地面积170亩，水景观绿化600亩，生态护岸28km</t>
  </si>
  <si>
    <t>元谋县老城河生态修复与治理项目</t>
  </si>
  <si>
    <t>新建生态护岸10km、新增湿地面积16亩，景观绿化20亩</t>
  </si>
  <si>
    <t>挨小河水生态修复与保护项目</t>
  </si>
  <si>
    <t>新建生态护岸20km、新增湿地面积30亩，景观绿化42亩</t>
  </si>
  <si>
    <t>储麦水库水生态保护与修复工程</t>
  </si>
  <si>
    <t>小流域综合治理面积3.6km²，建设生态调蓄带0.55km，水景观绿化310亩、生态护岸9.5km；架设网络线路3.5km，水库监测系统1座</t>
  </si>
  <si>
    <t>秧田箐水库水生态保护与修复工程</t>
  </si>
  <si>
    <t>建设生态调蓄带0.4km，新增湿地面积30亩，生态护岸15km；架设网络线路2km，水库监测系统1座</t>
  </si>
  <si>
    <t>元谋县猛连水库水生态保护与修复工程</t>
  </si>
  <si>
    <t>小流域综合治理面积3.2km²，建设生态调蓄带0.7km，生态河道治理5km，支流入水库处新增湿地面积102亩，景观绿化450亩、生态护岸100km</t>
  </si>
  <si>
    <t>丙巷河水库生态监测能力建设工程</t>
  </si>
  <si>
    <t>架设网络线路7km，水库监测系统1座（含水雨情实时测报，实时视频传输，安全监测预警，终端显示系统）</t>
  </si>
  <si>
    <t>小河口水库生态监测能力建设工程</t>
  </si>
  <si>
    <t>通信网络线路架设3km，水闸监测预警站1座（含水情预警、实时视频、安全监测预警、远程控制）</t>
  </si>
  <si>
    <t>元谋县龙川江振兴坝河道监测智慧化建设项目</t>
  </si>
  <si>
    <t>通信网络线路架设3.7km，河道监测预警站1座（含水情预警、实时视频、安全监测预警、远程控制）</t>
  </si>
  <si>
    <t>鼠街水库生态监测能力建设工程</t>
  </si>
  <si>
    <t>架设网络线路6.5km，水库监测系统1座（含水雨情实时测报，实时视频传输，安全监测预警，终端显示系统）</t>
  </si>
  <si>
    <t>弯腰树水库生态监测能力建设工程</t>
  </si>
  <si>
    <t>架设网络线路3km，水库监测系统1座（含水雨情实时测报，实时视频传输，安全监测预警，终端显示系统）</t>
  </si>
  <si>
    <t>丙令水库生态监测能力建设工程</t>
  </si>
  <si>
    <t>架设网络线路2km，水库监测系统1座（含水雨情实时测报，实时视频传输，安全监测预警，终端显示系统）</t>
  </si>
  <si>
    <t>卡莫水库生态监测能力建设工程</t>
  </si>
  <si>
    <t>通信网络线路架设1.5km，水闸监测预警站1座（含水情预警、实时视频、安全监测预警、远程控制）</t>
  </si>
  <si>
    <t>元谋县普登河水生态保护与修复工程</t>
  </si>
  <si>
    <t>生态河道治理15km，新建生态护岸30km，新增湿地面积55.5亩，景观绿化70亩</t>
  </si>
  <si>
    <t>依洒水库水生态保护与修复工程</t>
  </si>
  <si>
    <t>建设生态调蓄带0.5km，新增湿地面积75亩，生态护岸40km；架设网络线路3.5km，水库监测系统1座</t>
  </si>
  <si>
    <t>元谋县永定河水生态保护与修复工程</t>
  </si>
  <si>
    <t>生态河道治理8km，新建生态护岸16.8km、新增湿地面积15.6亩，景观绿化18亩</t>
  </si>
  <si>
    <t>元谋县河尾水库水生态保护与修复工程</t>
  </si>
  <si>
    <t>小流域综合治理面积5.8km²，建设生态调蓄带0.8km，生态河道治理8km，支流入水库处新建生态护岸18km，新增湿地面积410亩</t>
  </si>
  <si>
    <t>元谋县班果河水生态保护与修复工程</t>
  </si>
  <si>
    <t>新建生态护岸32km、新增湿地面积30.4亩，景观绿化30亩</t>
  </si>
  <si>
    <t>新河水库水生态保护与修复工程</t>
  </si>
  <si>
    <t>建设生态调蓄带0.65km，新增湿地面积93亩，隔离网，生态护岸7km；架设网络线路2km，水库监测系统1座</t>
  </si>
  <si>
    <t>附表3-3 元谋县水系连通及水美乡村综合整治项目表</t>
  </si>
  <si>
    <t>元谋县水系连通及水美乡村建设项目</t>
  </si>
  <si>
    <t>项目涉及元马镇、老城乡、黄瓜园镇境内大箐河、沙地小河、南繁小河、羊角箐、七街小河、帕朗河、那控河、那蚌河、挨小河和普登河河道生态治理及清淤疏浚、截污控污、排污工程。共治理河道长60.12公里，设置景观节点8处，改造官沟8.6公里。</t>
  </si>
  <si>
    <t>附表3-4 元谋县美丽河湖及水利风景区建设项目表</t>
  </si>
  <si>
    <t>元谋县挨小河水库美丽河湖建设</t>
  </si>
  <si>
    <t>小流域综合治理面积4.1km²，景观绿化240亩、给排水工程5km、以及生态护岸4km</t>
  </si>
  <si>
    <t>元谋县麻柳水库水利风景区开发项目</t>
  </si>
  <si>
    <t>新增湿地面积160亩，景观绿化1500亩、给排水工程10km、以及生态护岸13km</t>
  </si>
  <si>
    <t>元谋县丙间水库美丽河湖建设</t>
  </si>
  <si>
    <t>小流域综合治理面积6.5km²，景观绿化500亩、给排水工程10km、以及生态护岸12km</t>
  </si>
  <si>
    <t>元谋县储麦水库美丽河湖建设</t>
  </si>
  <si>
    <t>小流域综合治理面积3.6km²，景观绿化310亩、给排水工程8km、以及生态护岸9.5km</t>
  </si>
  <si>
    <t>元谋县金沙湖水利风景区</t>
  </si>
  <si>
    <r>
      <rPr>
        <sz val="10.5"/>
        <rFont val="宋体"/>
        <charset val="134"/>
      </rPr>
      <t>岸坡治理10.2km</t>
    </r>
    <r>
      <rPr>
        <vertAlign val="superscript"/>
        <sz val="10.5"/>
        <rFont val="宋体"/>
        <charset val="134"/>
      </rPr>
      <t>2</t>
    </r>
    <r>
      <rPr>
        <sz val="10.5"/>
        <rFont val="宋体"/>
        <charset val="134"/>
      </rPr>
      <t>,新增湿地面积900亩，环湖道路30km、广场3个、生态停车场3个、景观绿化3000亩、给排水工程40km以及生态护岸30km</t>
    </r>
  </si>
  <si>
    <t>元谋县猛连水库美丽河湖建设</t>
  </si>
  <si>
    <t>小流域综合治理面积3.5km²，环湖道路8km、景观绿化300亩、给排水工程7km、以及生态护岸10km</t>
  </si>
  <si>
    <t>元谋县河尾水库水利风景区</t>
  </si>
  <si>
    <t>小流域综合治理面积8.2km²，环湖道路8km、景观绿化500亩、给排水工程10km、以及生态护岸10km</t>
  </si>
  <si>
    <t>元谋县龙川江美丽河湖建设</t>
  </si>
  <si>
    <t>河道治理6km、岸坡生态修复11km、岸坡景观绿化7.1km</t>
  </si>
  <si>
    <t>2027-2030</t>
  </si>
  <si>
    <t>元谋县永定河美丽河湖建设</t>
  </si>
  <si>
    <t>河道治理5.3km、岸坡生态修复10.8km、岸坡景观绿化4km</t>
  </si>
  <si>
    <t>附表4-1 元谋县水利智慧化建设项目表</t>
  </si>
  <si>
    <t>政府投资
（万元）</t>
  </si>
  <si>
    <t>楚雄州智慧水利建设项目-元谋县</t>
  </si>
  <si>
    <t>监测控制网建设（雨情监测网、水情监测网、墒情监测网、灾情监测网、水质监测网、水土流失监测网、取用水户监测网、电站生态流量监测网、水利工程监测控制网、水库安全监测网）；水利能力中心建设（云数据中心、数据资源池、基础支撑平台、使能平台、水利能力中心服务平台建设）；智慧水利应用综合系统建设（全景平台、水资源管理系统、水土保持管理系统、水灾害管理系统、水工程管理系统、河湖管理系统、农村水利水电管理系统、水文管理系统、水监督管理系统、移动应用平台、系统管家）；水利通信网建设</t>
  </si>
  <si>
    <t>附表5-1元谋县重大战略储备大中型水电站综合利用工程项目表</t>
  </si>
  <si>
    <t xml:space="preserve">
总投资
（万元）</t>
  </si>
  <si>
    <t>附表5-2 元谋县重大战略储备水源工程项目表</t>
  </si>
  <si>
    <t>附表5-3 元谋县重大战略储备水系连通工程项目表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</si>
</sst>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&quot;件&quot;"/>
    <numFmt numFmtId="179" formatCode="0.0000"/>
    <numFmt numFmtId="180" formatCode="0_);[Red]\(0\)"/>
    <numFmt numFmtId="181" formatCode="0.00_ "/>
    <numFmt numFmtId="182" formatCode="General&quot;件&quot;"/>
    <numFmt numFmtId="183" formatCode="0.0_);[Red]\(0.0\)"/>
    <numFmt numFmtId="184" formatCode="0.0"/>
    <numFmt numFmtId="185" formatCode="0.00000"/>
  </numFmts>
  <fonts count="5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.5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0.5"/>
      <color theme="1"/>
      <name val="Times New Roman"/>
      <charset val="134"/>
    </font>
    <font>
      <sz val="11"/>
      <name val="Times New Roman"/>
      <charset val="134"/>
    </font>
    <font>
      <b/>
      <sz val="10.5"/>
      <color theme="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等线"/>
      <charset val="134"/>
      <scheme val="minor"/>
    </font>
    <font>
      <sz val="10.5"/>
      <color theme="1"/>
      <name val="宋体"/>
      <charset val="134"/>
    </font>
    <font>
      <sz val="11"/>
      <name val="宋体"/>
      <charset val="134"/>
    </font>
    <font>
      <b/>
      <sz val="10.5"/>
      <color theme="1"/>
      <name val="宋体"/>
      <charset val="134"/>
    </font>
    <font>
      <sz val="11"/>
      <color rgb="FFFF0000"/>
      <name val="宋体"/>
      <charset val="134"/>
    </font>
    <font>
      <b/>
      <sz val="10.5"/>
      <name val="宋体"/>
      <charset val="134"/>
    </font>
    <font>
      <sz val="10.5"/>
      <name val="Times New Roman"/>
      <charset val="134"/>
    </font>
    <font>
      <sz val="10"/>
      <name val="宋体"/>
      <charset val="134"/>
    </font>
    <font>
      <sz val="11"/>
      <color theme="1"/>
      <name val="Times New Roman"/>
      <charset val="134"/>
    </font>
    <font>
      <strike/>
      <sz val="11"/>
      <name val="宋体"/>
      <charset val="134"/>
    </font>
    <font>
      <sz val="11"/>
      <color rgb="FFFF0000"/>
      <name val="等线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b/>
      <sz val="18"/>
      <color theme="1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2"/>
      <name val="Times New Roman"/>
      <charset val="134"/>
    </font>
    <font>
      <vertAlign val="superscript"/>
      <sz val="11"/>
      <color indexed="8"/>
      <name val="黑体"/>
      <charset val="134"/>
    </font>
    <font>
      <vertAlign val="superscript"/>
      <sz val="10.5"/>
      <name val="宋体"/>
      <charset val="134"/>
    </font>
    <font>
      <sz val="10.5"/>
      <name val="等线"/>
      <charset val="134"/>
    </font>
    <font>
      <vertAlign val="superscript"/>
      <sz val="10.5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rgb="FF5BD4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31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5" borderId="8" applyNumberFormat="0" applyAlignment="0" applyProtection="0">
      <alignment vertical="center"/>
    </xf>
    <xf numFmtId="0" fontId="41" fillId="15" borderId="4" applyNumberFormat="0" applyAlignment="0" applyProtection="0">
      <alignment vertical="center"/>
    </xf>
    <xf numFmtId="0" fontId="42" fillId="16" borderId="9" applyNumberForma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1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47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3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48" fillId="0" borderId="0"/>
    <xf numFmtId="0" fontId="49" fillId="0" borderId="0">
      <alignment vertical="center"/>
    </xf>
    <xf numFmtId="0" fontId="47" fillId="0" borderId="0"/>
    <xf numFmtId="0" fontId="0" fillId="0" borderId="0"/>
  </cellStyleXfs>
  <cellXfs count="277">
    <xf numFmtId="0" fontId="0" fillId="0" borderId="0" xfId="0"/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20" applyFont="1" applyFill="1" applyBorder="1" applyAlignment="1">
      <alignment horizontal="center" vertical="center" wrapText="1"/>
    </xf>
    <xf numFmtId="178" fontId="6" fillId="0" borderId="1" xfId="2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20" applyNumberFormat="1" applyFont="1" applyFill="1" applyBorder="1" applyAlignment="1">
      <alignment horizontal="center" vertical="center" wrapText="1"/>
    </xf>
    <xf numFmtId="178" fontId="8" fillId="0" borderId="1" xfId="2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9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0" fontId="2" fillId="0" borderId="1" xfId="2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0" fillId="0" borderId="0" xfId="0" applyFont="1"/>
    <xf numFmtId="0" fontId="10" fillId="0" borderId="0" xfId="0" applyFont="1" applyFill="1"/>
    <xf numFmtId="2" fontId="12" fillId="0" borderId="1" xfId="0" applyNumberFormat="1" applyFont="1" applyFill="1" applyBorder="1" applyAlignment="1">
      <alignment horizontal="center" vertical="center" wrapText="1"/>
    </xf>
    <xf numFmtId="0" fontId="13" fillId="0" borderId="1" xfId="20" applyFont="1" applyFill="1" applyBorder="1" applyAlignment="1">
      <alignment horizontal="center" vertical="center" wrapText="1"/>
    </xf>
    <xf numFmtId="178" fontId="13" fillId="0" borderId="1" xfId="2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4" fillId="0" borderId="1" xfId="20" applyNumberFormat="1" applyFont="1" applyFill="1" applyBorder="1" applyAlignment="1">
      <alignment horizontal="center" vertical="center" wrapText="1"/>
    </xf>
    <xf numFmtId="178" fontId="4" fillId="0" borderId="1" xfId="20" applyNumberFormat="1" applyFont="1" applyFill="1" applyBorder="1" applyAlignment="1">
      <alignment horizontal="center" vertical="center"/>
    </xf>
    <xf numFmtId="0" fontId="2" fillId="0" borderId="1" xfId="2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1" fontId="10" fillId="2" borderId="0" xfId="0" applyNumberFormat="1" applyFont="1" applyFill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80" fontId="10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80" fontId="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80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0" fillId="0" borderId="0" xfId="0" applyFont="1" applyAlignment="1">
      <alignment wrapText="1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181" fontId="10" fillId="0" borderId="0" xfId="0" applyNumberFormat="1" applyFont="1" applyAlignment="1">
      <alignment horizontal="center"/>
    </xf>
    <xf numFmtId="180" fontId="10" fillId="3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10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17" fillId="0" borderId="0" xfId="0" applyFont="1" applyFill="1"/>
    <xf numFmtId="0" fontId="3" fillId="4" borderId="0" xfId="0" applyFont="1" applyFill="1" applyBorder="1" applyAlignment="1">
      <alignment horizontal="center" vertical="center" wrapText="1"/>
    </xf>
    <xf numFmtId="180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20" applyNumberFormat="1" applyFont="1" applyFill="1" applyBorder="1" applyAlignment="1">
      <alignment horizontal="center" vertical="center" wrapText="1"/>
    </xf>
    <xf numFmtId="0" fontId="17" fillId="0" borderId="1" xfId="20" applyNumberFormat="1" applyFont="1" applyFill="1" applyBorder="1" applyAlignment="1">
      <alignment horizontal="center" vertical="center" wrapText="1"/>
    </xf>
    <xf numFmtId="0" fontId="17" fillId="0" borderId="1" xfId="20" applyNumberFormat="1" applyFont="1" applyFill="1" applyBorder="1" applyAlignment="1">
      <alignment horizontal="left" vertical="center" wrapText="1"/>
    </xf>
    <xf numFmtId="1" fontId="17" fillId="0" borderId="1" xfId="2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 wrapText="1"/>
    </xf>
    <xf numFmtId="0" fontId="13" fillId="0" borderId="1" xfId="20" applyNumberFormat="1" applyFont="1" applyFill="1" applyBorder="1" applyAlignment="1">
      <alignment horizontal="center" vertical="center" wrapText="1"/>
    </xf>
    <xf numFmtId="0" fontId="13" fillId="0" borderId="1" xfId="20" applyNumberFormat="1" applyFont="1" applyFill="1" applyBorder="1" applyAlignment="1">
      <alignment horizontal="left" vertical="center" wrapText="1"/>
    </xf>
    <xf numFmtId="1" fontId="13" fillId="0" borderId="1" xfId="2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180" fontId="10" fillId="0" borderId="0" xfId="0" applyNumberFormat="1" applyFont="1"/>
    <xf numFmtId="178" fontId="10" fillId="0" borderId="0" xfId="0" applyNumberFormat="1" applyFont="1" applyAlignment="1">
      <alignment horizontal="center"/>
    </xf>
    <xf numFmtId="180" fontId="13" fillId="0" borderId="1" xfId="20" applyNumberFormat="1" applyFont="1" applyFill="1" applyBorder="1" applyAlignment="1">
      <alignment horizontal="center" vertical="center"/>
    </xf>
    <xf numFmtId="180" fontId="4" fillId="0" borderId="1" xfId="2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2" fontId="18" fillId="0" borderId="0" xfId="0" applyNumberFormat="1" applyFont="1" applyFill="1" applyAlignment="1">
      <alignment horizontal="center"/>
    </xf>
    <xf numFmtId="0" fontId="19" fillId="0" borderId="1" xfId="6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2" fontId="18" fillId="0" borderId="0" xfId="0" applyNumberFormat="1" applyFont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83" fontId="0" fillId="0" borderId="0" xfId="0" applyNumberFormat="1" applyAlignment="1">
      <alignment horizontal="center"/>
    </xf>
    <xf numFmtId="0" fontId="0" fillId="0" borderId="0" xfId="0" applyFill="1"/>
    <xf numFmtId="183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83" fontId="17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1" fontId="12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NumberFormat="1" applyFont="1" applyFill="1" applyBorder="1" applyAlignment="1">
      <alignment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1" fontId="17" fillId="0" borderId="1" xfId="0" applyNumberFormat="1" applyFont="1" applyBorder="1" applyAlignment="1">
      <alignment horizontal="center" vertical="center"/>
    </xf>
    <xf numFmtId="0" fontId="0" fillId="0" borderId="1" xfId="0" applyBorder="1"/>
    <xf numFmtId="2" fontId="5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180" fontId="10" fillId="0" borderId="1" xfId="0" applyNumberFormat="1" applyFont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176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2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18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85" fontId="2" fillId="0" borderId="0" xfId="0" applyNumberFormat="1" applyFont="1" applyAlignment="1">
      <alignment horizontal="center" vertical="center"/>
    </xf>
    <xf numFmtId="0" fontId="10" fillId="0" borderId="0" xfId="0" applyFont="1" applyAlignment="1"/>
    <xf numFmtId="184" fontId="12" fillId="0" borderId="1" xfId="0" applyNumberFormat="1" applyFont="1" applyFill="1" applyBorder="1" applyAlignment="1">
      <alignment horizontal="center" vertical="center" wrapText="1"/>
    </xf>
    <xf numFmtId="184" fontId="2" fillId="0" borderId="0" xfId="0" applyNumberFormat="1" applyFont="1" applyFill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" fontId="10" fillId="0" borderId="0" xfId="0" applyNumberFormat="1" applyFont="1"/>
    <xf numFmtId="0" fontId="1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16" fillId="0" borderId="0" xfId="0" applyFont="1" applyFill="1"/>
    <xf numFmtId="0" fontId="13" fillId="0" borderId="0" xfId="0" applyFont="1" applyAlignment="1">
      <alignment horizontal="left" wrapText="1"/>
    </xf>
    <xf numFmtId="17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3" fillId="5" borderId="0" xfId="0" applyFont="1" applyFill="1"/>
    <xf numFmtId="180" fontId="13" fillId="5" borderId="0" xfId="0" applyNumberFormat="1" applyFont="1" applyFill="1" applyAlignment="1">
      <alignment horizontal="center" vertical="center"/>
    </xf>
    <xf numFmtId="180" fontId="13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1" fontId="13" fillId="2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84" fontId="16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0" fontId="2" fillId="0" borderId="1" xfId="20" applyFont="1" applyBorder="1" applyAlignment="1">
      <alignment horizontal="center" vertical="center" wrapText="1"/>
    </xf>
    <xf numFmtId="180" fontId="2" fillId="0" borderId="0" xfId="0" applyNumberFormat="1" applyFont="1"/>
    <xf numFmtId="0" fontId="13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2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/>
    <xf numFmtId="177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3" fillId="0" borderId="0" xfId="0" applyFont="1" applyFill="1" applyAlignment="1">
      <alignment horizontal="left" vertical="center"/>
    </xf>
    <xf numFmtId="177" fontId="13" fillId="0" borderId="0" xfId="0" applyNumberFormat="1" applyFont="1" applyFill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/>
    </xf>
    <xf numFmtId="1" fontId="2" fillId="0" borderId="0" xfId="0" applyNumberFormat="1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10" fillId="0" borderId="0" xfId="0" applyFont="1" applyBorder="1"/>
    <xf numFmtId="0" fontId="10" fillId="4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0" fillId="4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84" fontId="12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20" applyFont="1" applyBorder="1" applyAlignment="1">
      <alignment horizontal="left" vertical="center"/>
    </xf>
    <xf numFmtId="182" fontId="13" fillId="0" borderId="1" xfId="2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82" fontId="10" fillId="0" borderId="1" xfId="0" applyNumberFormat="1" applyFont="1" applyBorder="1" applyAlignment="1">
      <alignment horizontal="center" vertical="center"/>
    </xf>
    <xf numFmtId="0" fontId="13" fillId="0" borderId="1" xfId="20" applyFont="1" applyFill="1" applyBorder="1" applyAlignment="1">
      <alignment horizontal="left" vertical="center"/>
    </xf>
    <xf numFmtId="0" fontId="13" fillId="0" borderId="1" xfId="2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182" fontId="10" fillId="0" borderId="1" xfId="0" applyNumberFormat="1" applyFont="1" applyFill="1" applyBorder="1" applyAlignment="1">
      <alignment horizontal="center" vertical="center"/>
    </xf>
    <xf numFmtId="182" fontId="3" fillId="0" borderId="1" xfId="0" applyNumberFormat="1" applyFont="1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 vertical="center"/>
    </xf>
    <xf numFmtId="0" fontId="22" fillId="0" borderId="0" xfId="0" applyFont="1" applyFill="1"/>
    <xf numFmtId="0" fontId="23" fillId="0" borderId="0" xfId="0" applyFont="1" applyFill="1"/>
    <xf numFmtId="0" fontId="24" fillId="0" borderId="3" xfId="0" applyFont="1" applyFill="1" applyBorder="1" applyAlignment="1">
      <alignment horizontal="center"/>
    </xf>
    <xf numFmtId="0" fontId="25" fillId="0" borderId="1" xfId="20" applyFont="1" applyFill="1" applyBorder="1" applyAlignment="1">
      <alignment horizontal="center" vertical="center"/>
    </xf>
    <xf numFmtId="0" fontId="25" fillId="0" borderId="1" xfId="20" applyFont="1" applyFill="1" applyBorder="1" applyAlignment="1">
      <alignment horizontal="center" vertical="center" wrapText="1"/>
    </xf>
    <xf numFmtId="0" fontId="26" fillId="0" borderId="1" xfId="20" applyFont="1" applyFill="1" applyBorder="1" applyAlignment="1">
      <alignment horizontal="center" vertical="center"/>
    </xf>
    <xf numFmtId="0" fontId="26" fillId="0" borderId="1" xfId="20" applyFont="1" applyFill="1" applyBorder="1" applyAlignment="1">
      <alignment vertical="center"/>
    </xf>
    <xf numFmtId="2" fontId="23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0" fontId="25" fillId="0" borderId="1" xfId="20" applyFont="1" applyFill="1" applyBorder="1" applyAlignment="1">
      <alignment vertical="center" wrapText="1"/>
    </xf>
    <xf numFmtId="2" fontId="22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常规 12 2 3" xfId="1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 2 2 2 2" xfId="19"/>
    <cellStyle name="常规 12" xfId="20"/>
    <cellStyle name="解释性文本" xfId="21" builtinId="53"/>
    <cellStyle name="标题 1" xfId="22" builtinId="16"/>
    <cellStyle name="标题 2" xfId="23" builtinId="17"/>
    <cellStyle name="常规 2 19 2" xfId="24"/>
    <cellStyle name="60% - 强调文字颜色 1" xfId="25" builtinId="32"/>
    <cellStyle name="标题 3" xfId="26" builtinId="18"/>
    <cellStyle name="60% - 强调文字颜色 4" xfId="27" builtinId="44"/>
    <cellStyle name="常规 12 2 4" xfId="28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2 18 2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10 3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10 2" xfId="55"/>
    <cellStyle name="60% - 强调文字颜色 6" xfId="56" builtinId="52"/>
    <cellStyle name="常规 10 2 2 2" xfId="57"/>
    <cellStyle name="常规 10 4" xfId="58"/>
    <cellStyle name="常规 14 2 2 2" xfId="59"/>
    <cellStyle name="常规 20" xfId="60"/>
    <cellStyle name="常规 15" xfId="61"/>
    <cellStyle name="常规 2" xfId="62"/>
    <cellStyle name="常规 2 17 2 2 2" xfId="63"/>
    <cellStyle name="常规 2 2 2 3 2" xfId="64"/>
    <cellStyle name="常规 2 4 2" xfId="65"/>
    <cellStyle name="常规 2 9" xfId="66"/>
    <cellStyle name="常规 27 2" xfId="67"/>
    <cellStyle name="常规 3" xfId="68"/>
    <cellStyle name="常规 3 3" xfId="69"/>
    <cellStyle name="常规 3_新开工项目" xfId="70"/>
    <cellStyle name="常规 4" xfId="7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5BD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313;&#22235;&#20116;&#35268;&#21010;\&#20803;&#35851;&#21439;&#21313;&#22235;&#20116;&#27700;&#23433;&#20840;\&#20803;&#35851;&#21313;&#22235;&#20116;&#35268;&#21010;&#39033;&#30446;&#27719;&#24635;&#65288;&#21021;&#27493;&#31579;&#36873;&#65289;&#34920;&#26684;2020.3.27\&#20803;&#35851;&#21313;&#22235;&#20116;&#31532;4&#27425;&#20462;&#25913;&#65288;&#23436;&#21892;&#65289;2020.5.13\&#20803;&#35851;&#21439;&#32423;&#25104;&#26524;&#25253;&#21578;2020.7.10\&#21439;&#32423;&#21021;&#31295;&#21450;&#38468;&#22270;2020.8.6\&#20803;&#35851;&#21439;&#8220;&#21313;&#22235;&#20116;&#8221;&#27700;&#23433;&#20840;&#65288;&#26681;&#25454;&#30465;&#19978;&#35843;&#25972;&#65289;&#65288;&#23545;&#24212;600&#20159;&#25913;&#21442;&#25968;&#65289;2021.5.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与国家对应情况"/>
      <sheetName val="1-1"/>
      <sheetName val="1-2"/>
      <sheetName val="1-3"/>
      <sheetName val="1-4"/>
      <sheetName val="1-5"/>
      <sheetName val="1-6"/>
      <sheetName val="1-7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2-10"/>
      <sheetName val="2-11"/>
      <sheetName val="说明"/>
      <sheetName val="3-1"/>
      <sheetName val="3-2"/>
      <sheetName val="3-3"/>
      <sheetName val="4-1"/>
      <sheetName val="5-1"/>
      <sheetName val="5-2"/>
      <sheetName val="5-3"/>
      <sheetName val="附件2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AK5">
            <v>15798.05</v>
          </cell>
        </row>
        <row r="11">
          <cell r="AK11">
            <v>3312</v>
          </cell>
        </row>
        <row r="13">
          <cell r="AK13">
            <v>736</v>
          </cell>
        </row>
        <row r="14">
          <cell r="AK14">
            <v>1656</v>
          </cell>
        </row>
        <row r="15">
          <cell r="AK15">
            <v>736</v>
          </cell>
        </row>
        <row r="16">
          <cell r="AK16">
            <v>736</v>
          </cell>
        </row>
        <row r="17">
          <cell r="AK17">
            <v>460</v>
          </cell>
        </row>
        <row r="18">
          <cell r="AK18">
            <v>920</v>
          </cell>
        </row>
        <row r="19">
          <cell r="AK19">
            <v>1656</v>
          </cell>
        </row>
        <row r="20">
          <cell r="AK20">
            <v>736</v>
          </cell>
        </row>
        <row r="21">
          <cell r="AK21">
            <v>920</v>
          </cell>
        </row>
        <row r="22">
          <cell r="AK22">
            <v>920</v>
          </cell>
        </row>
        <row r="23">
          <cell r="AK23">
            <v>1104</v>
          </cell>
        </row>
        <row r="24">
          <cell r="AK24">
            <v>368</v>
          </cell>
        </row>
        <row r="25">
          <cell r="AK25">
            <v>644</v>
          </cell>
        </row>
        <row r="26">
          <cell r="AK26">
            <v>921.2</v>
          </cell>
        </row>
        <row r="27">
          <cell r="AK27">
            <v>368</v>
          </cell>
        </row>
        <row r="28">
          <cell r="AK28">
            <v>560</v>
          </cell>
        </row>
        <row r="29">
          <cell r="AK29">
            <v>368</v>
          </cell>
        </row>
        <row r="30">
          <cell r="AK30">
            <v>368</v>
          </cell>
        </row>
        <row r="31">
          <cell r="AK31">
            <v>920</v>
          </cell>
        </row>
        <row r="32">
          <cell r="AK32">
            <v>368</v>
          </cell>
        </row>
        <row r="33">
          <cell r="AK33">
            <v>368</v>
          </cell>
        </row>
        <row r="34">
          <cell r="AK34">
            <v>552</v>
          </cell>
        </row>
        <row r="35">
          <cell r="AK35">
            <v>644</v>
          </cell>
        </row>
        <row r="36">
          <cell r="AK36">
            <v>552</v>
          </cell>
        </row>
        <row r="37">
          <cell r="AK37">
            <v>580</v>
          </cell>
        </row>
        <row r="38">
          <cell r="AK38">
            <v>552</v>
          </cell>
        </row>
        <row r="39">
          <cell r="AK39">
            <v>828</v>
          </cell>
        </row>
        <row r="40">
          <cell r="AK40">
            <v>644</v>
          </cell>
        </row>
        <row r="41">
          <cell r="AK41">
            <v>400</v>
          </cell>
        </row>
        <row r="42">
          <cell r="AK42">
            <v>520</v>
          </cell>
        </row>
        <row r="43">
          <cell r="AK43">
            <v>460</v>
          </cell>
        </row>
        <row r="44">
          <cell r="AK44">
            <v>659.6</v>
          </cell>
        </row>
        <row r="45">
          <cell r="AK45">
            <v>460</v>
          </cell>
        </row>
        <row r="46">
          <cell r="AK46">
            <v>839.6</v>
          </cell>
        </row>
        <row r="47">
          <cell r="AK47">
            <v>472.6</v>
          </cell>
        </row>
        <row r="48">
          <cell r="AK48">
            <v>460</v>
          </cell>
        </row>
        <row r="49">
          <cell r="AK49">
            <v>828</v>
          </cell>
        </row>
        <row r="50">
          <cell r="AK50">
            <v>828</v>
          </cell>
        </row>
        <row r="51">
          <cell r="AK51">
            <v>460</v>
          </cell>
        </row>
        <row r="52">
          <cell r="AK52">
            <v>828</v>
          </cell>
        </row>
        <row r="53">
          <cell r="AK53">
            <v>1104</v>
          </cell>
        </row>
        <row r="54">
          <cell r="AK54">
            <v>644</v>
          </cell>
        </row>
        <row r="55">
          <cell r="AK55">
            <v>1288</v>
          </cell>
        </row>
        <row r="56">
          <cell r="AK56">
            <v>736</v>
          </cell>
        </row>
        <row r="57">
          <cell r="AK57">
            <v>828</v>
          </cell>
        </row>
        <row r="58">
          <cell r="AK58">
            <v>2300</v>
          </cell>
        </row>
        <row r="59">
          <cell r="AK59">
            <v>1288</v>
          </cell>
        </row>
        <row r="60">
          <cell r="AK60">
            <v>644</v>
          </cell>
        </row>
        <row r="61">
          <cell r="AK61">
            <v>1104</v>
          </cell>
        </row>
        <row r="62">
          <cell r="AK62">
            <v>828</v>
          </cell>
        </row>
        <row r="63">
          <cell r="AK63">
            <v>1196</v>
          </cell>
        </row>
        <row r="64">
          <cell r="AK64">
            <v>1840</v>
          </cell>
        </row>
        <row r="65">
          <cell r="AK65">
            <v>1840</v>
          </cell>
        </row>
      </sheetData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2"/>
  <sheetViews>
    <sheetView tabSelected="1" zoomScale="85" zoomScaleNormal="85" topLeftCell="A16" workbookViewId="0">
      <selection activeCell="H32" sqref="H32"/>
    </sheetView>
  </sheetViews>
  <sheetFormatPr defaultColWidth="9" defaultRowHeight="20.25" outlineLevelCol="4"/>
  <cols>
    <col min="1" max="1" width="22.6666666666667" style="266" customWidth="1"/>
    <col min="2" max="2" width="23.5583333333333" style="266" customWidth="1"/>
    <col min="3" max="3" width="64.2166666666667" style="266" customWidth="1"/>
    <col min="4" max="4" width="16.1083333333333" style="266" customWidth="1"/>
    <col min="5" max="5" width="14.2166666666667" style="266" customWidth="1"/>
    <col min="6" max="16384" width="8.88333333333333" style="266"/>
  </cols>
  <sheetData>
    <row r="1" ht="22.5" spans="1:5">
      <c r="A1" s="267" t="s">
        <v>0</v>
      </c>
      <c r="B1" s="267"/>
      <c r="C1" s="267"/>
      <c r="D1" s="267"/>
      <c r="E1" s="267"/>
    </row>
    <row r="2" ht="40.5" spans="1:5">
      <c r="A2" s="268" t="s">
        <v>1</v>
      </c>
      <c r="B2" s="268" t="s">
        <v>2</v>
      </c>
      <c r="C2" s="268" t="s">
        <v>3</v>
      </c>
      <c r="D2" s="269" t="s">
        <v>4</v>
      </c>
      <c r="E2" s="269" t="s">
        <v>5</v>
      </c>
    </row>
    <row r="3" ht="28.05" customHeight="1" spans="1:5">
      <c r="A3" s="269" t="s">
        <v>6</v>
      </c>
      <c r="B3" s="270" t="s">
        <v>7</v>
      </c>
      <c r="C3" s="271" t="s">
        <v>8</v>
      </c>
      <c r="D3" s="272">
        <v>7.418974</v>
      </c>
      <c r="E3" s="273">
        <v>7</v>
      </c>
    </row>
    <row r="4" ht="28.05" customHeight="1" spans="1:5">
      <c r="A4" s="269"/>
      <c r="B4" s="270" t="s">
        <v>9</v>
      </c>
      <c r="C4" s="271" t="s">
        <v>10</v>
      </c>
      <c r="D4" s="272">
        <v>2.0044</v>
      </c>
      <c r="E4" s="273">
        <v>5</v>
      </c>
    </row>
    <row r="5" ht="28.05" customHeight="1" spans="1:5">
      <c r="A5" s="269"/>
      <c r="B5" s="270" t="s">
        <v>11</v>
      </c>
      <c r="C5" s="271" t="s">
        <v>12</v>
      </c>
      <c r="D5" s="272">
        <v>2.01016</v>
      </c>
      <c r="E5" s="273">
        <v>7</v>
      </c>
    </row>
    <row r="6" ht="28.05" customHeight="1" spans="1:5">
      <c r="A6" s="269"/>
      <c r="B6" s="270" t="s">
        <v>13</v>
      </c>
      <c r="C6" s="271" t="s">
        <v>14</v>
      </c>
      <c r="D6" s="272">
        <v>1.442168</v>
      </c>
      <c r="E6" s="273">
        <v>12</v>
      </c>
    </row>
    <row r="7" ht="28.05" customHeight="1" spans="1:5">
      <c r="A7" s="269"/>
      <c r="B7" s="270" t="s">
        <v>15</v>
      </c>
      <c r="C7" s="271" t="s">
        <v>16</v>
      </c>
      <c r="D7" s="272"/>
      <c r="E7" s="273"/>
    </row>
    <row r="8" ht="28.05" customHeight="1" spans="1:5">
      <c r="A8" s="269"/>
      <c r="B8" s="270" t="s">
        <v>17</v>
      </c>
      <c r="C8" s="271" t="s">
        <v>18</v>
      </c>
      <c r="D8" s="272">
        <v>2.520513</v>
      </c>
      <c r="E8" s="273">
        <v>1</v>
      </c>
    </row>
    <row r="9" s="265" customFormat="1" ht="28.05" customHeight="1" spans="1:5">
      <c r="A9" s="269"/>
      <c r="B9" s="274"/>
      <c r="C9" s="274" t="s">
        <v>19</v>
      </c>
      <c r="D9" s="275">
        <f>SUM(D3:D8)</f>
        <v>15.396215</v>
      </c>
      <c r="E9" s="276">
        <v>32</v>
      </c>
    </row>
    <row r="10" ht="28.05" customHeight="1" spans="1:5">
      <c r="A10" s="269" t="s">
        <v>20</v>
      </c>
      <c r="B10" s="270" t="s">
        <v>21</v>
      </c>
      <c r="C10" s="271" t="s">
        <v>22</v>
      </c>
      <c r="D10" s="272">
        <v>32.113641</v>
      </c>
      <c r="E10" s="273">
        <v>10</v>
      </c>
    </row>
    <row r="11" ht="28.05" customHeight="1" spans="1:5">
      <c r="A11" s="269"/>
      <c r="B11" s="270" t="s">
        <v>23</v>
      </c>
      <c r="C11" s="271" t="s">
        <v>24</v>
      </c>
      <c r="D11" s="272">
        <v>2.14624</v>
      </c>
      <c r="E11" s="273">
        <v>2</v>
      </c>
    </row>
    <row r="12" ht="28.05" customHeight="1" spans="1:5">
      <c r="A12" s="269"/>
      <c r="B12" s="270" t="s">
        <v>25</v>
      </c>
      <c r="C12" s="271" t="s">
        <v>26</v>
      </c>
      <c r="D12" s="272">
        <v>7.71</v>
      </c>
      <c r="E12" s="273">
        <v>3</v>
      </c>
    </row>
    <row r="13" ht="28.05" customHeight="1" spans="1:5">
      <c r="A13" s="269"/>
      <c r="B13" s="270" t="s">
        <v>27</v>
      </c>
      <c r="C13" s="271" t="s">
        <v>28</v>
      </c>
      <c r="D13" s="272">
        <v>5.2394856</v>
      </c>
      <c r="E13" s="273">
        <v>21</v>
      </c>
    </row>
    <row r="14" ht="28.05" customHeight="1" spans="1:5">
      <c r="A14" s="269"/>
      <c r="B14" s="270" t="s">
        <v>29</v>
      </c>
      <c r="C14" s="271" t="s">
        <v>30</v>
      </c>
      <c r="D14" s="272">
        <v>2.08073</v>
      </c>
      <c r="E14" s="273">
        <v>1</v>
      </c>
    </row>
    <row r="15" ht="28.05" customHeight="1" spans="1:5">
      <c r="A15" s="269"/>
      <c r="B15" s="270" t="s">
        <v>31</v>
      </c>
      <c r="C15" s="271" t="s">
        <v>32</v>
      </c>
      <c r="D15" s="272">
        <v>23.5378080003934</v>
      </c>
      <c r="E15" s="273">
        <v>1</v>
      </c>
    </row>
    <row r="16" ht="28.05" customHeight="1" spans="1:5">
      <c r="A16" s="269"/>
      <c r="B16" s="270" t="s">
        <v>33</v>
      </c>
      <c r="C16" s="271" t="s">
        <v>34</v>
      </c>
      <c r="D16" s="272">
        <v>8.68</v>
      </c>
      <c r="E16" s="273">
        <v>1</v>
      </c>
    </row>
    <row r="17" ht="28.05" customHeight="1" spans="1:5">
      <c r="A17" s="269"/>
      <c r="B17" s="270" t="s">
        <v>35</v>
      </c>
      <c r="C17" s="271" t="s">
        <v>36</v>
      </c>
      <c r="D17" s="272">
        <v>4.62329</v>
      </c>
      <c r="E17" s="273">
        <v>1</v>
      </c>
    </row>
    <row r="18" ht="28.05" customHeight="1" spans="1:5">
      <c r="A18" s="269"/>
      <c r="B18" s="270" t="s">
        <v>37</v>
      </c>
      <c r="C18" s="271" t="s">
        <v>38</v>
      </c>
      <c r="D18" s="272"/>
      <c r="E18" s="273"/>
    </row>
    <row r="19" ht="28.05" customHeight="1" spans="1:5">
      <c r="A19" s="269"/>
      <c r="B19" s="270" t="s">
        <v>39</v>
      </c>
      <c r="C19" s="271" t="s">
        <v>40</v>
      </c>
      <c r="D19" s="272">
        <v>2.987405</v>
      </c>
      <c r="E19" s="273">
        <v>14</v>
      </c>
    </row>
    <row r="20" ht="28.05" customHeight="1" spans="1:5">
      <c r="A20" s="269"/>
      <c r="B20" s="270" t="s">
        <v>41</v>
      </c>
      <c r="C20" s="271" t="s">
        <v>42</v>
      </c>
      <c r="D20" s="272">
        <v>4.1882335</v>
      </c>
      <c r="E20" s="273">
        <v>1</v>
      </c>
    </row>
    <row r="21" s="265" customFormat="1" ht="28.05" customHeight="1" spans="1:5">
      <c r="A21" s="269"/>
      <c r="B21" s="274"/>
      <c r="C21" s="274" t="s">
        <v>43</v>
      </c>
      <c r="D21" s="275">
        <f>SUM(D10:D20)</f>
        <v>93.3068331003934</v>
      </c>
      <c r="E21" s="276">
        <v>55</v>
      </c>
    </row>
    <row r="22" ht="28.05" customHeight="1" spans="1:5">
      <c r="A22" s="269" t="s">
        <v>44</v>
      </c>
      <c r="B22" s="270" t="s">
        <v>45</v>
      </c>
      <c r="C22" s="271" t="s">
        <v>46</v>
      </c>
      <c r="D22" s="272">
        <v>10.6958</v>
      </c>
      <c r="E22" s="273">
        <v>7</v>
      </c>
    </row>
    <row r="23" ht="28.05" customHeight="1" spans="1:5">
      <c r="A23" s="269"/>
      <c r="B23" s="270" t="s">
        <v>47</v>
      </c>
      <c r="C23" s="271" t="s">
        <v>48</v>
      </c>
      <c r="D23" s="272">
        <v>36.98028</v>
      </c>
      <c r="E23" s="273">
        <v>7</v>
      </c>
    </row>
    <row r="24" ht="28.05" customHeight="1" spans="1:5">
      <c r="A24" s="269"/>
      <c r="B24" s="270" t="s">
        <v>49</v>
      </c>
      <c r="C24" s="271" t="s">
        <v>50</v>
      </c>
      <c r="D24" s="272">
        <v>4.85</v>
      </c>
      <c r="E24" s="273">
        <v>1</v>
      </c>
    </row>
    <row r="25" ht="28.05" customHeight="1" spans="1:5">
      <c r="A25" s="269"/>
      <c r="B25" s="270" t="s">
        <v>51</v>
      </c>
      <c r="C25" s="271" t="s">
        <v>52</v>
      </c>
      <c r="D25" s="272">
        <v>8.541</v>
      </c>
      <c r="E25" s="273">
        <v>4</v>
      </c>
    </row>
    <row r="26" ht="28.05" customHeight="1" spans="1:5">
      <c r="A26" s="269"/>
      <c r="B26" s="270" t="s">
        <v>53</v>
      </c>
      <c r="C26" s="271" t="s">
        <v>54</v>
      </c>
      <c r="D26" s="272">
        <v>7.81372</v>
      </c>
      <c r="E26" s="273">
        <v>1</v>
      </c>
    </row>
    <row r="27" s="265" customFormat="1" ht="28.05" customHeight="1" spans="1:5">
      <c r="A27" s="269"/>
      <c r="B27" s="274"/>
      <c r="C27" s="274" t="s">
        <v>55</v>
      </c>
      <c r="D27" s="275">
        <f>SUM(D22:D26)</f>
        <v>68.8808</v>
      </c>
      <c r="E27" s="276">
        <v>19</v>
      </c>
    </row>
    <row r="28" ht="28.05" customHeight="1" spans="1:5">
      <c r="A28" s="269" t="s">
        <v>56</v>
      </c>
      <c r="B28" s="270" t="s">
        <v>57</v>
      </c>
      <c r="C28" s="271" t="s">
        <v>58</v>
      </c>
      <c r="D28" s="272"/>
      <c r="E28" s="273"/>
    </row>
    <row r="29" ht="28.05" customHeight="1" spans="1:5">
      <c r="A29" s="269"/>
      <c r="B29" s="270" t="s">
        <v>59</v>
      </c>
      <c r="C29" s="271" t="s">
        <v>60</v>
      </c>
      <c r="D29" s="272"/>
      <c r="E29" s="273"/>
    </row>
    <row r="30" ht="28.05" customHeight="1" spans="1:5">
      <c r="A30" s="269"/>
      <c r="B30" s="270" t="s">
        <v>61</v>
      </c>
      <c r="C30" s="271" t="s">
        <v>62</v>
      </c>
      <c r="D30" s="272"/>
      <c r="E30" s="273"/>
    </row>
    <row r="31" s="265" customFormat="1" ht="28.05" customHeight="1" spans="1:5">
      <c r="A31" s="269"/>
      <c r="B31" s="274"/>
      <c r="C31" s="274" t="s">
        <v>63</v>
      </c>
      <c r="D31" s="275"/>
      <c r="E31" s="276"/>
    </row>
    <row r="32" s="265" customFormat="1" ht="28.05" customHeight="1" spans="1:5">
      <c r="A32" s="268" t="s">
        <v>64</v>
      </c>
      <c r="B32" s="268"/>
      <c r="C32" s="268"/>
      <c r="D32" s="275">
        <v>177.59</v>
      </c>
      <c r="E32" s="276">
        <v>107</v>
      </c>
    </row>
  </sheetData>
  <mergeCells count="6">
    <mergeCell ref="A1:E1"/>
    <mergeCell ref="A32:C32"/>
    <mergeCell ref="A3:A9"/>
    <mergeCell ref="A10:A21"/>
    <mergeCell ref="A22:A27"/>
    <mergeCell ref="A28:A31"/>
  </mergeCells>
  <conditionalFormatting sqref="C25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{69403eed-89e9-4d82-a7e3-4b385ccf8a79}</x14:id>
        </ext>
      </extLst>
    </cfRule>
  </conditionalFormatting>
  <conditionalFormatting sqref="C28:C30 C26 C3:C8 C10:C20 C22:C24">
    <cfRule type="dataBar" priority="6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{3b05a8fc-2ebb-455b-b65c-19422658ae91}</x14:id>
        </ext>
      </extLst>
    </cfRule>
  </conditionalFormatting>
  <printOptions horizontalCentered="1" verticalCentered="1"/>
  <pageMargins left="0.984251968503937" right="0.708661417322835" top="0.78740157480315" bottom="0.78740157480315" header="0.31496062992126" footer="0.31496062992126"/>
  <pageSetup paperSize="8" scale="88" orientation="landscape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403eed-89e9-4d82-a7e3-4b385ccf8a7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C25</xm:sqref>
        </x14:conditionalFormatting>
        <x14:conditionalFormatting xmlns:xm="http://schemas.microsoft.com/office/excel/2006/main">
          <x14:cfRule type="dataBar" id="{3b05a8fc-2ebb-455b-b65c-19422658ae9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C28:C30 C26 C3:C8 C10:C20 C22:C24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7"/>
  <sheetViews>
    <sheetView view="pageBreakPreview" zoomScaleNormal="100" workbookViewId="0">
      <pane xSplit="2" ySplit="6" topLeftCell="C7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3.5"/>
  <cols>
    <col min="1" max="1" width="6.88333333333333" style="40" customWidth="1"/>
    <col min="2" max="2" width="23.4416666666667" style="182" customWidth="1"/>
    <col min="3" max="3" width="9.44166666666667" style="40" customWidth="1"/>
    <col min="4" max="4" width="77.2166666666667" style="61" customWidth="1"/>
    <col min="5" max="5" width="7.10833333333333" style="40" customWidth="1"/>
    <col min="6" max="6" width="11.3333333333333" style="40" customWidth="1"/>
    <col min="7" max="7" width="9.66666666666667" style="183" customWidth="1"/>
    <col min="8" max="8" width="10" style="184" customWidth="1"/>
    <col min="9" max="9" width="9.66666666666667" style="40" customWidth="1"/>
    <col min="10" max="11" width="9.44166666666667" style="40" customWidth="1"/>
    <col min="12" max="12" width="8.66666666666667" style="40" customWidth="1"/>
    <col min="13" max="13" width="15" style="38" customWidth="1"/>
    <col min="14" max="16" width="9" style="78"/>
    <col min="17" max="16384" width="9" style="41"/>
  </cols>
  <sheetData>
    <row r="1" ht="22.2" customHeight="1" spans="1:13">
      <c r="A1" s="4" t="s">
        <v>346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19.95" customHeight="1" spans="1:13">
      <c r="A2" s="5" t="s">
        <v>98</v>
      </c>
      <c r="B2" s="7" t="s">
        <v>99</v>
      </c>
      <c r="C2" s="5" t="s">
        <v>347</v>
      </c>
      <c r="D2" s="5" t="s">
        <v>101</v>
      </c>
      <c r="E2" s="5" t="s">
        <v>293</v>
      </c>
      <c r="F2" s="5" t="s">
        <v>103</v>
      </c>
      <c r="G2" s="167" t="s">
        <v>118</v>
      </c>
      <c r="H2" s="7" t="s">
        <v>105</v>
      </c>
      <c r="I2" s="7"/>
      <c r="J2" s="7"/>
      <c r="K2" s="7"/>
      <c r="L2" s="7" t="s">
        <v>106</v>
      </c>
      <c r="M2" s="73" t="s">
        <v>107</v>
      </c>
    </row>
    <row r="3" ht="31.95" customHeight="1" spans="1:14">
      <c r="A3" s="5"/>
      <c r="B3" s="7"/>
      <c r="C3" s="5"/>
      <c r="D3" s="5"/>
      <c r="E3" s="5"/>
      <c r="F3" s="5"/>
      <c r="G3" s="167"/>
      <c r="H3" s="7" t="s">
        <v>108</v>
      </c>
      <c r="I3" s="7" t="s">
        <v>109</v>
      </c>
      <c r="J3" s="7" t="s">
        <v>110</v>
      </c>
      <c r="K3" s="7" t="s">
        <v>111</v>
      </c>
      <c r="L3" s="7"/>
      <c r="M3" s="73"/>
      <c r="N3" s="78">
        <v>1.5</v>
      </c>
    </row>
    <row r="4" s="38" customFormat="1" ht="40.5" hidden="1" spans="1:16">
      <c r="A4" s="5"/>
      <c r="B4" s="7" t="s">
        <v>67</v>
      </c>
      <c r="C4" s="7" t="s">
        <v>112</v>
      </c>
      <c r="D4" s="7" t="s">
        <v>113</v>
      </c>
      <c r="E4" s="5"/>
      <c r="F4" s="5" t="s">
        <v>65</v>
      </c>
      <c r="G4" s="7" t="s">
        <v>114</v>
      </c>
      <c r="H4" s="7" t="s">
        <v>115</v>
      </c>
      <c r="I4" s="7" t="s">
        <v>116</v>
      </c>
      <c r="J4" s="7" t="s">
        <v>117</v>
      </c>
      <c r="K4" s="7" t="s">
        <v>118</v>
      </c>
      <c r="L4" s="7" t="s">
        <v>4</v>
      </c>
      <c r="M4" s="5" t="s">
        <v>112</v>
      </c>
      <c r="N4" s="20">
        <f>K5-SUM(G7:G1817)</f>
        <v>0</v>
      </c>
      <c r="O4" s="50">
        <f>C5+D5+M5-L5</f>
        <v>2.14624</v>
      </c>
      <c r="P4" s="31"/>
    </row>
    <row r="5" s="38" customFormat="1" hidden="1" spans="1:16">
      <c r="A5" s="5"/>
      <c r="B5" s="7">
        <f>SUM(B6:B6)</f>
        <v>2</v>
      </c>
      <c r="C5" s="42">
        <f>SUM(C6:C6)</f>
        <v>2.14624</v>
      </c>
      <c r="D5" s="51">
        <f>SUM(D6:D6)</f>
        <v>0</v>
      </c>
      <c r="E5" s="43" t="s">
        <v>120</v>
      </c>
      <c r="F5" s="44">
        <f t="shared" ref="F5:M5" si="0">SUM(F6:F6)</f>
        <v>2</v>
      </c>
      <c r="G5" s="44">
        <f t="shared" si="0"/>
        <v>1</v>
      </c>
      <c r="H5" s="44">
        <f t="shared" si="0"/>
        <v>1</v>
      </c>
      <c r="I5" s="44">
        <f t="shared" si="0"/>
        <v>0</v>
      </c>
      <c r="J5" s="44">
        <f t="shared" si="0"/>
        <v>0</v>
      </c>
      <c r="K5" s="51">
        <f t="shared" si="0"/>
        <v>21462.4</v>
      </c>
      <c r="L5" s="42">
        <f t="shared" si="0"/>
        <v>2.14624</v>
      </c>
      <c r="M5" s="42">
        <f t="shared" si="0"/>
        <v>2.14624</v>
      </c>
      <c r="N5" s="20">
        <f t="shared" ref="N5:N6" si="1">F5-G5-H5-I5-J5</f>
        <v>0</v>
      </c>
      <c r="O5" s="31"/>
      <c r="P5" s="31"/>
    </row>
    <row r="6" s="39" customFormat="1" ht="19.95" hidden="1" customHeight="1" spans="1:16">
      <c r="A6" s="5"/>
      <c r="B6" s="7">
        <f>COUNTIFS($E$7:$E$1866,E6,$M$7:$M$1866,"十四五")</f>
        <v>2</v>
      </c>
      <c r="C6" s="45">
        <f>SUMPRODUCT(($E$7:$E$1868=E6)*($M$7:$M$1868="十四五")*($G$7:$G$1868))/10000</f>
        <v>2.14624</v>
      </c>
      <c r="D6" s="53">
        <f>L6-C6</f>
        <v>0</v>
      </c>
      <c r="E6" s="46" t="s">
        <v>121</v>
      </c>
      <c r="F6" s="47">
        <f>COUNTIFS($E$7:$E$1817,E6)</f>
        <v>2</v>
      </c>
      <c r="G6" s="47">
        <f>COUNTIFS($E$7:$E$1817,E6,$G$7:$G$1817,"&lt;10000")</f>
        <v>1</v>
      </c>
      <c r="H6" s="47">
        <f>COUNTIFS($E$7:$E$1817,E6,$G$7:$G$1817,"&gt;=10000",$G$7:$G$1817,"&lt;50000")</f>
        <v>1</v>
      </c>
      <c r="I6" s="47">
        <f>COUNTIFS($E$7:$E$1817,E6,$G$7:$G$1817,"&gt;=50000",$G$7:$G$1817,"&lt;100000")</f>
        <v>0</v>
      </c>
      <c r="J6" s="47">
        <f>COUNTIFS($E$7:$E$1817,E6,$G$7:$G$1817,"&gt;=100000")</f>
        <v>0</v>
      </c>
      <c r="K6" s="53">
        <f>SUMIF($E$7:$E$1817,$E6,$G$7:$G$1817)</f>
        <v>21462.4</v>
      </c>
      <c r="L6" s="45">
        <f t="shared" ref="L6" si="2">K6/10000</f>
        <v>2.14624</v>
      </c>
      <c r="M6" s="53">
        <f>SUMPRODUCT(($E$7:$E$1868=E6)*($M$7:$M$1868="十四五")*($G$7:$G$1868))/10000</f>
        <v>2.14624</v>
      </c>
      <c r="N6" s="27">
        <f t="shared" si="1"/>
        <v>0</v>
      </c>
      <c r="O6" s="55"/>
      <c r="P6" s="55"/>
    </row>
    <row r="7" s="3" customFormat="1" ht="45" customHeight="1" spans="1:16">
      <c r="A7" s="14">
        <v>1</v>
      </c>
      <c r="B7" s="15" t="s">
        <v>348</v>
      </c>
      <c r="C7" s="33" t="s">
        <v>127</v>
      </c>
      <c r="D7" s="15" t="s">
        <v>349</v>
      </c>
      <c r="E7" s="33" t="s">
        <v>121</v>
      </c>
      <c r="F7" s="33" t="s">
        <v>265</v>
      </c>
      <c r="G7" s="80">
        <v>12362.4</v>
      </c>
      <c r="H7" s="80">
        <v>12362.4</v>
      </c>
      <c r="I7" s="33"/>
      <c r="J7" s="33"/>
      <c r="K7" s="33"/>
      <c r="L7" s="14"/>
      <c r="M7" s="14" t="s">
        <v>125</v>
      </c>
      <c r="N7" s="36">
        <v>0.378</v>
      </c>
      <c r="O7" s="36">
        <v>27.3</v>
      </c>
      <c r="P7" s="173">
        <f>G7/O7</f>
        <v>452.835164835165</v>
      </c>
    </row>
    <row r="8" s="3" customFormat="1" ht="45" customHeight="1" spans="1:16">
      <c r="A8" s="14">
        <v>2</v>
      </c>
      <c r="B8" s="15" t="s">
        <v>350</v>
      </c>
      <c r="C8" s="33" t="s">
        <v>127</v>
      </c>
      <c r="D8" s="15" t="s">
        <v>351</v>
      </c>
      <c r="E8" s="33" t="s">
        <v>121</v>
      </c>
      <c r="F8" s="33" t="s">
        <v>329</v>
      </c>
      <c r="G8" s="34">
        <v>9100</v>
      </c>
      <c r="H8" s="34">
        <f>G8</f>
        <v>9100</v>
      </c>
      <c r="I8" s="33"/>
      <c r="J8" s="33"/>
      <c r="K8" s="33"/>
      <c r="L8" s="33"/>
      <c r="M8" s="14" t="s">
        <v>125</v>
      </c>
      <c r="N8" s="36">
        <v>1.02</v>
      </c>
      <c r="O8" s="36">
        <v>10</v>
      </c>
      <c r="P8" s="173">
        <f>G8/O8</f>
        <v>910</v>
      </c>
    </row>
    <row r="9" ht="24.15" customHeight="1" spans="13:13">
      <c r="M9" s="31"/>
    </row>
    <row r="10" ht="24.15" customHeight="1" spans="13:13">
      <c r="M10" s="31"/>
    </row>
    <row r="11" ht="24.15" customHeight="1" spans="13:13">
      <c r="M11" s="31"/>
    </row>
    <row r="12" ht="24.15" customHeight="1" spans="13:13">
      <c r="M12" s="31"/>
    </row>
    <row r="13" ht="24.15" customHeight="1" spans="13:13">
      <c r="M13" s="31"/>
    </row>
    <row r="14" ht="24.15" customHeight="1" spans="13:13">
      <c r="M14" s="31"/>
    </row>
    <row r="15" ht="24.15" customHeight="1" spans="13:13">
      <c r="M15" s="31"/>
    </row>
    <row r="16" ht="24.15" customHeight="1" spans="13:13">
      <c r="M16" s="31"/>
    </row>
    <row r="17" ht="24.15" customHeight="1" spans="13:13">
      <c r="M17" s="31"/>
    </row>
    <row r="18" ht="24.15" customHeight="1" spans="13:13">
      <c r="M18" s="31"/>
    </row>
    <row r="19" ht="24.15" customHeight="1" spans="13:13">
      <c r="M19" s="31"/>
    </row>
    <row r="20" ht="24.15" customHeight="1" spans="13:13">
      <c r="M20" s="31"/>
    </row>
    <row r="21" ht="24.15" customHeight="1" spans="13:13">
      <c r="M21" s="31"/>
    </row>
    <row r="22" ht="24.15" customHeight="1" spans="13:13">
      <c r="M22" s="31"/>
    </row>
    <row r="23" ht="24.15" customHeight="1" spans="13:13">
      <c r="M23" s="31"/>
    </row>
    <row r="24" ht="24.15" customHeight="1" spans="13:13">
      <c r="M24" s="31"/>
    </row>
    <row r="25" ht="24.15" customHeight="1" spans="13:13">
      <c r="M25" s="31"/>
    </row>
    <row r="26" ht="24.15" customHeight="1" spans="13:13">
      <c r="M26" s="31"/>
    </row>
    <row r="27" ht="24.15" customHeight="1" spans="13:13">
      <c r="M27" s="31"/>
    </row>
    <row r="28" ht="24.15" customHeight="1" spans="13:13">
      <c r="M28" s="31"/>
    </row>
    <row r="29" ht="24.15" customHeight="1" spans="13:13">
      <c r="M29" s="31"/>
    </row>
    <row r="30" ht="24.15" customHeight="1" spans="13:13">
      <c r="M30" s="31"/>
    </row>
    <row r="31" ht="24.15" customHeight="1" spans="13:13">
      <c r="M31" s="31"/>
    </row>
    <row r="32" ht="24.15" customHeight="1" spans="13:13">
      <c r="M32" s="31"/>
    </row>
    <row r="33" ht="24.15" customHeight="1" spans="13:13">
      <c r="M33" s="31"/>
    </row>
    <row r="34" ht="24.15" customHeight="1" spans="13:13">
      <c r="M34" s="31"/>
    </row>
    <row r="35" ht="24.15" customHeight="1" spans="13:13">
      <c r="M35" s="31"/>
    </row>
    <row r="36" ht="24.15" customHeight="1" spans="13:13">
      <c r="M36" s="31"/>
    </row>
    <row r="37" ht="24.15" customHeight="1" spans="13:13">
      <c r="M37" s="31"/>
    </row>
    <row r="38" ht="24.15" customHeight="1" spans="13:13">
      <c r="M38" s="31"/>
    </row>
    <row r="39" ht="24.15" customHeight="1" spans="13:13">
      <c r="M39" s="31"/>
    </row>
    <row r="40" ht="24.15" customHeight="1" spans="13:13">
      <c r="M40" s="31"/>
    </row>
    <row r="41" ht="24.15" customHeight="1" spans="13:13">
      <c r="M41" s="31"/>
    </row>
    <row r="42" ht="24.15" customHeight="1" spans="13:13">
      <c r="M42" s="31"/>
    </row>
    <row r="43" ht="24.15" customHeight="1" spans="13:13">
      <c r="M43" s="31"/>
    </row>
    <row r="44" ht="24.15" customHeight="1" spans="13:13">
      <c r="M44" s="31"/>
    </row>
    <row r="45" ht="24.15" customHeight="1" spans="13:13">
      <c r="M45" s="31"/>
    </row>
    <row r="46" ht="24.15" customHeight="1" spans="13:13">
      <c r="M46" s="31"/>
    </row>
    <row r="47" ht="24.15" customHeight="1" spans="13:13">
      <c r="M47" s="31"/>
    </row>
    <row r="48" ht="24.15" customHeight="1" spans="13:13">
      <c r="M48" s="31"/>
    </row>
    <row r="49" ht="24.15" customHeight="1" spans="13:13">
      <c r="M49" s="31"/>
    </row>
    <row r="50" ht="24.15" customHeight="1" spans="13:13">
      <c r="M50" s="31"/>
    </row>
    <row r="51" ht="24.15" customHeight="1" spans="13:13">
      <c r="M51" s="31"/>
    </row>
    <row r="52" ht="24.15" customHeight="1" spans="13:13">
      <c r="M52" s="31"/>
    </row>
    <row r="53" ht="24.15" customHeight="1" spans="13:13">
      <c r="M53" s="31"/>
    </row>
    <row r="54" ht="24.15" customHeight="1" spans="13:13">
      <c r="M54" s="31"/>
    </row>
    <row r="55" ht="24.15" customHeight="1" spans="13:13">
      <c r="M55" s="31"/>
    </row>
    <row r="56" ht="24.15" customHeight="1" spans="13:13">
      <c r="M56" s="31"/>
    </row>
    <row r="57" ht="24.15" customHeight="1" spans="13:13">
      <c r="M57" s="31"/>
    </row>
    <row r="58" ht="24.15" customHeight="1" spans="13:13">
      <c r="M58" s="31"/>
    </row>
    <row r="59" ht="24.15" customHeight="1" spans="13:13">
      <c r="M59" s="31"/>
    </row>
    <row r="60" ht="24.15" customHeight="1" spans="13:13">
      <c r="M60" s="31"/>
    </row>
    <row r="61" ht="24.15" customHeight="1" spans="13:13">
      <c r="M61" s="31"/>
    </row>
    <row r="62" ht="24.15" customHeight="1" spans="13:13">
      <c r="M62" s="31"/>
    </row>
    <row r="63" ht="24.15" customHeight="1" spans="13:13">
      <c r="M63" s="31"/>
    </row>
    <row r="64" ht="24.15" customHeight="1" spans="13:13">
      <c r="M64" s="31"/>
    </row>
    <row r="65" ht="24.15" customHeight="1" spans="13:13">
      <c r="M65" s="31"/>
    </row>
    <row r="66" ht="24.15" customHeight="1" spans="13:13">
      <c r="M66" s="31"/>
    </row>
    <row r="67" ht="24.15" customHeight="1" spans="13:13">
      <c r="M67" s="31"/>
    </row>
    <row r="68" ht="24.15" customHeight="1" spans="13:13">
      <c r="M68" s="31"/>
    </row>
    <row r="69" ht="24.15" customHeight="1" spans="13:13">
      <c r="M69" s="31"/>
    </row>
    <row r="70" ht="24.15" customHeight="1" spans="13:13">
      <c r="M70" s="31"/>
    </row>
    <row r="71" ht="24.15" customHeight="1" spans="13:13">
      <c r="M71" s="31"/>
    </row>
    <row r="72" ht="24.15" customHeight="1" spans="13:13">
      <c r="M72" s="31"/>
    </row>
    <row r="73" ht="24.15" customHeight="1" spans="13:13">
      <c r="M73" s="31"/>
    </row>
    <row r="74" ht="24.15" customHeight="1" spans="13:13">
      <c r="M74" s="31"/>
    </row>
    <row r="75" ht="24.15" customHeight="1" spans="13:13">
      <c r="M75" s="31"/>
    </row>
    <row r="76" ht="24.15" customHeight="1" spans="13:13">
      <c r="M76" s="31"/>
    </row>
    <row r="77" ht="24.15" customHeight="1" spans="13:13">
      <c r="M77" s="31"/>
    </row>
    <row r="78" ht="24.15" customHeight="1" spans="13:13">
      <c r="M78" s="31"/>
    </row>
    <row r="79" ht="24.15" customHeight="1" spans="13:13">
      <c r="M79" s="31"/>
    </row>
    <row r="80" ht="24.15" customHeight="1" spans="13:13">
      <c r="M80" s="31"/>
    </row>
    <row r="81" ht="24.15" customHeight="1" spans="13:13">
      <c r="M81" s="31"/>
    </row>
    <row r="82" ht="24.15" customHeight="1" spans="13:13">
      <c r="M82" s="31"/>
    </row>
    <row r="83" ht="24.15" customHeight="1" spans="13:13">
      <c r="M83" s="31"/>
    </row>
    <row r="84" ht="24.15" customHeight="1" spans="13:13">
      <c r="M84" s="31"/>
    </row>
    <row r="85" ht="24.15" customHeight="1" spans="13:13">
      <c r="M85" s="31"/>
    </row>
    <row r="86" ht="24.15" customHeight="1" spans="13:13">
      <c r="M86" s="31"/>
    </row>
    <row r="87" ht="24.15" customHeight="1" spans="13:13">
      <c r="M87" s="31"/>
    </row>
    <row r="88" ht="24.15" customHeight="1" spans="13:13">
      <c r="M88" s="31"/>
    </row>
    <row r="89" ht="24.15" customHeight="1" spans="13:13">
      <c r="M89" s="31"/>
    </row>
    <row r="90" ht="24.15" customHeight="1" spans="13:13">
      <c r="M90" s="31"/>
    </row>
    <row r="91" ht="24.15" customHeight="1" spans="13:13">
      <c r="M91" s="31"/>
    </row>
    <row r="92" ht="24.15" customHeight="1" spans="13:13">
      <c r="M92" s="31"/>
    </row>
    <row r="93" ht="24.15" customHeight="1" spans="13:13">
      <c r="M93" s="31"/>
    </row>
    <row r="94" ht="24.15" customHeight="1" spans="13:13">
      <c r="M94" s="31"/>
    </row>
    <row r="95" ht="24.15" customHeight="1" spans="13:13">
      <c r="M95" s="31"/>
    </row>
    <row r="96" ht="24.15" customHeight="1" spans="13:13">
      <c r="M96" s="31"/>
    </row>
    <row r="97" ht="24.15" customHeight="1" spans="13:13">
      <c r="M97" s="31"/>
    </row>
    <row r="98" ht="24.15" customHeight="1" spans="13:13">
      <c r="M98" s="31"/>
    </row>
    <row r="99" ht="24.15" customHeight="1" spans="13:13">
      <c r="M99" s="31"/>
    </row>
    <row r="100" ht="24.15" customHeight="1" spans="13:13">
      <c r="M100" s="31"/>
    </row>
    <row r="101" ht="24.15" customHeight="1" spans="13:13">
      <c r="M101" s="31"/>
    </row>
    <row r="102" ht="24.15" customHeight="1" spans="13:13">
      <c r="M102" s="31"/>
    </row>
    <row r="103" ht="24.15" customHeight="1" spans="13:13">
      <c r="M103" s="31"/>
    </row>
    <row r="104" ht="24.15" customHeight="1" spans="13:13">
      <c r="M104" s="31"/>
    </row>
    <row r="105" ht="24.15" customHeight="1" spans="13:13">
      <c r="M105" s="31"/>
    </row>
    <row r="106" ht="24.15" customHeight="1" spans="13:13">
      <c r="M106" s="31"/>
    </row>
    <row r="107" ht="24.15" customHeight="1" spans="13:13">
      <c r="M107" s="31"/>
    </row>
    <row r="108" ht="24.15" customHeight="1" spans="13:13">
      <c r="M108" s="31"/>
    </row>
    <row r="109" ht="24.15" customHeight="1" spans="13:13">
      <c r="M109" s="31"/>
    </row>
    <row r="110" ht="24.15" customHeight="1" spans="13:13">
      <c r="M110" s="31"/>
    </row>
    <row r="111" ht="24.15" customHeight="1" spans="13:13">
      <c r="M111" s="31"/>
    </row>
    <row r="112" ht="24.15" customHeight="1" spans="13:13">
      <c r="M112" s="31"/>
    </row>
    <row r="113" ht="24.15" customHeight="1" spans="13:13">
      <c r="M113" s="31"/>
    </row>
    <row r="114" ht="24.15" customHeight="1" spans="13:13">
      <c r="M114" s="31"/>
    </row>
    <row r="115" ht="24.15" customHeight="1" spans="13:13">
      <c r="M115" s="31"/>
    </row>
    <row r="116" ht="24.15" customHeight="1" spans="13:13">
      <c r="M116" s="31"/>
    </row>
    <row r="117" ht="24.15" customHeight="1" spans="13:13">
      <c r="M117" s="31"/>
    </row>
  </sheetData>
  <sortState ref="A7:Q8">
    <sortCondition ref="E7:E8" customList="楚雄市,双柏县,牟定县,南华县,姚安县,大姚县,永仁县,元谋县,武定县,禄丰县"/>
  </sortState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4">
    <cfRule type="duplicateValues" dxfId="0" priority="3"/>
    <cfRule type="duplicateValues" dxfId="0" priority="4"/>
  </conditionalFormatting>
  <conditionalFormatting sqref="B5">
    <cfRule type="duplicateValues" dxfId="0" priority="1"/>
    <cfRule type="duplicateValues" dxfId="0" priority="2"/>
  </conditionalFormatting>
  <conditionalFormatting sqref="O4:O6">
    <cfRule type="cellIs" dxfId="1" priority="33" operator="greaterThan">
      <formula>750</formula>
    </cfRule>
  </conditionalFormatting>
  <conditionalFormatting sqref="B1:B3 B6:B1048576">
    <cfRule type="duplicateValues" dxfId="0" priority="8"/>
  </conditionalFormatting>
  <conditionalFormatting sqref="P1:P3 P7:P1048576">
    <cfRule type="cellIs" dxfId="1" priority="34" operator="greaterThan">
      <formula>500</formula>
    </cfRule>
    <cfRule type="cellIs" dxfId="1" priority="35" operator="greaterThan">
      <formula>1000</formula>
    </cfRule>
  </conditionalFormatting>
  <printOptions horizontalCentered="1"/>
  <pageMargins left="0.984251968503937" right="0.708661417322835" top="0.78740157480315" bottom="0.78740157480315" header="0.31496062992126" footer="0.31496062992126"/>
  <pageSetup paperSize="8" scale="85" orientation="landscape"/>
  <headerFooter>
    <oddFooter>&amp;C第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8"/>
  <sheetViews>
    <sheetView view="pageBreakPreview" zoomScaleNormal="85" workbookViewId="0">
      <pane xSplit="2" ySplit="6" topLeftCell="C7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3.5"/>
  <cols>
    <col min="1" max="1" width="7.775" style="40" customWidth="1"/>
    <col min="2" max="2" width="17" style="40" customWidth="1"/>
    <col min="3" max="3" width="12" style="40" customWidth="1"/>
    <col min="4" max="4" width="61" style="177" customWidth="1"/>
    <col min="5" max="5" width="9.44166666666667" style="40" customWidth="1"/>
    <col min="6" max="6" width="11.775" style="40" customWidth="1"/>
    <col min="7" max="7" width="10.3333333333333" style="40" customWidth="1"/>
    <col min="8" max="8" width="10" style="40" customWidth="1"/>
    <col min="9" max="9" width="10.2166666666667" style="40" customWidth="1"/>
    <col min="10" max="10" width="10.1083333333333" style="40" customWidth="1"/>
    <col min="11" max="11" width="10" style="40" customWidth="1"/>
    <col min="12" max="12" width="10" style="61" customWidth="1"/>
    <col min="13" max="13" width="15" style="38" customWidth="1"/>
    <col min="14" max="14" width="9.10833333333333" style="78" customWidth="1"/>
    <col min="15" max="15" width="5.44166666666667" style="41" customWidth="1"/>
    <col min="16" max="16" width="6.10833333333333" style="41" customWidth="1"/>
    <col min="17" max="17" width="7.44166666666667" style="78" customWidth="1"/>
    <col min="18" max="16384" width="9" style="41"/>
  </cols>
  <sheetData>
    <row r="1" ht="22.2" customHeight="1" spans="1:13">
      <c r="A1" s="79" t="s">
        <v>352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4"/>
    </row>
    <row r="2" ht="22.2" customHeight="1" spans="1:13">
      <c r="A2" s="5" t="s">
        <v>98</v>
      </c>
      <c r="B2" s="5" t="s">
        <v>99</v>
      </c>
      <c r="C2" s="5" t="s">
        <v>100</v>
      </c>
      <c r="D2" s="5" t="s">
        <v>101</v>
      </c>
      <c r="E2" s="5" t="s">
        <v>102</v>
      </c>
      <c r="F2" s="5" t="s">
        <v>103</v>
      </c>
      <c r="G2" s="167" t="s">
        <v>118</v>
      </c>
      <c r="H2" s="7" t="s">
        <v>105</v>
      </c>
      <c r="I2" s="7"/>
      <c r="J2" s="7"/>
      <c r="K2" s="7"/>
      <c r="L2" s="7" t="s">
        <v>106</v>
      </c>
      <c r="M2" s="73" t="s">
        <v>107</v>
      </c>
    </row>
    <row r="3" ht="31.95" customHeight="1" spans="1:14">
      <c r="A3" s="5"/>
      <c r="B3" s="5"/>
      <c r="C3" s="5"/>
      <c r="D3" s="5"/>
      <c r="E3" s="5"/>
      <c r="F3" s="5"/>
      <c r="G3" s="167"/>
      <c r="H3" s="7" t="s">
        <v>108</v>
      </c>
      <c r="I3" s="7" t="s">
        <v>109</v>
      </c>
      <c r="J3" s="7" t="s">
        <v>110</v>
      </c>
      <c r="K3" s="7" t="s">
        <v>111</v>
      </c>
      <c r="L3" s="7"/>
      <c r="M3" s="73"/>
      <c r="N3" s="78">
        <v>1.5</v>
      </c>
    </row>
    <row r="4" s="38" customFormat="1" ht="27" hidden="1" spans="1:16">
      <c r="A4" s="5"/>
      <c r="B4" s="7" t="s">
        <v>67</v>
      </c>
      <c r="C4" s="7" t="s">
        <v>112</v>
      </c>
      <c r="D4" s="7" t="s">
        <v>113</v>
      </c>
      <c r="E4" s="5"/>
      <c r="F4" s="5" t="s">
        <v>65</v>
      </c>
      <c r="G4" s="7" t="s">
        <v>114</v>
      </c>
      <c r="H4" s="7" t="s">
        <v>115</v>
      </c>
      <c r="I4" s="7" t="s">
        <v>116</v>
      </c>
      <c r="J4" s="7" t="s">
        <v>117</v>
      </c>
      <c r="K4" s="7" t="s">
        <v>118</v>
      </c>
      <c r="L4" s="7" t="s">
        <v>4</v>
      </c>
      <c r="M4" s="5" t="s">
        <v>112</v>
      </c>
      <c r="N4" s="20">
        <f>K5-SUM(G7:G1903)</f>
        <v>0</v>
      </c>
      <c r="O4" s="50">
        <f>C5+D5+M5-L5</f>
        <v>7.71</v>
      </c>
      <c r="P4" s="31"/>
    </row>
    <row r="5" s="38" customFormat="1" hidden="1" spans="1:16">
      <c r="A5" s="5"/>
      <c r="B5" s="7">
        <f>SUM(B6:B6)</f>
        <v>3</v>
      </c>
      <c r="C5" s="42">
        <f>SUM(C6:C6)</f>
        <v>7.71</v>
      </c>
      <c r="D5" s="51">
        <f>SUM(D6:D6)</f>
        <v>11.052</v>
      </c>
      <c r="E5" s="43" t="s">
        <v>120</v>
      </c>
      <c r="F5" s="44">
        <f t="shared" ref="F5:M5" si="0">SUM(F6:F6)</f>
        <v>4</v>
      </c>
      <c r="G5" s="44">
        <f t="shared" si="0"/>
        <v>1</v>
      </c>
      <c r="H5" s="44">
        <f t="shared" si="0"/>
        <v>1</v>
      </c>
      <c r="I5" s="44">
        <f t="shared" si="0"/>
        <v>1</v>
      </c>
      <c r="J5" s="44">
        <f t="shared" si="0"/>
        <v>1</v>
      </c>
      <c r="K5" s="51">
        <f t="shared" si="0"/>
        <v>187620</v>
      </c>
      <c r="L5" s="42">
        <f t="shared" si="0"/>
        <v>18.762</v>
      </c>
      <c r="M5" s="178">
        <f t="shared" si="0"/>
        <v>7.71</v>
      </c>
      <c r="N5" s="20">
        <f t="shared" ref="N5:N6" si="1">F5-G5-H5-I5-J5</f>
        <v>0</v>
      </c>
      <c r="O5" s="31"/>
      <c r="P5" s="31"/>
    </row>
    <row r="6" s="39" customFormat="1" ht="22.2" hidden="1" customHeight="1" spans="1:16">
      <c r="A6" s="5"/>
      <c r="B6" s="5">
        <f>COUNTIFS($E$7:$E$1955,E6,$M$7:$M$1955,"十四五")</f>
        <v>3</v>
      </c>
      <c r="C6" s="45">
        <f>SUMPRODUCT(($E$7:$E$1954=E6)*($M$7:$M$1954="十四五")*($G$7:$G$1954))/10000</f>
        <v>7.71</v>
      </c>
      <c r="D6" s="45">
        <f>L6-C6</f>
        <v>11.052</v>
      </c>
      <c r="E6" s="46" t="s">
        <v>121</v>
      </c>
      <c r="F6" s="47">
        <f>COUNTIFS($E$7:$E$1903,E6)</f>
        <v>4</v>
      </c>
      <c r="G6" s="47">
        <f>COUNTIFS($E$7:$E$1903,E6,$G$7:$G$1903,"&lt;10000")</f>
        <v>1</v>
      </c>
      <c r="H6" s="47">
        <f>COUNTIFS($E$7:$E$1903,E6,$G$7:$G$1903,"&gt;=10000",$G$7:$G$1903,"&lt;50000")</f>
        <v>1</v>
      </c>
      <c r="I6" s="47">
        <f>COUNTIFS($E$7:$E$1903,E6,$G$7:$G$1903,"&gt;=50000",$G$7:$G$1903,"&lt;100000")</f>
        <v>1</v>
      </c>
      <c r="J6" s="47">
        <f>COUNTIFS($E$7:$E$1903,E6,$G$7:$G$1903,"&gt;=100000")</f>
        <v>1</v>
      </c>
      <c r="K6" s="53">
        <f>SUMIF($E$7:$E$1903,$E6,$G$7:$G$1903)</f>
        <v>187620</v>
      </c>
      <c r="L6" s="45">
        <f t="shared" ref="L6" si="2">K6/10000</f>
        <v>18.762</v>
      </c>
      <c r="M6" s="53">
        <f>SUMPRODUCT(($E$7:$E$1954=E6)*($M$7:$M$1954="十四五")*($G$7:$G$1954))/10000</f>
        <v>7.71</v>
      </c>
      <c r="N6" s="27">
        <f t="shared" si="1"/>
        <v>0</v>
      </c>
      <c r="O6" s="55"/>
      <c r="P6" s="55"/>
    </row>
    <row r="7" s="3" customFormat="1" ht="24.9" customHeight="1" spans="1:17">
      <c r="A7" s="33">
        <v>1</v>
      </c>
      <c r="B7" s="15" t="s">
        <v>353</v>
      </c>
      <c r="C7" s="33" t="s">
        <v>127</v>
      </c>
      <c r="D7" s="160" t="s">
        <v>354</v>
      </c>
      <c r="E7" s="33" t="s">
        <v>121</v>
      </c>
      <c r="F7" s="33" t="s">
        <v>355</v>
      </c>
      <c r="G7" s="80">
        <v>15900</v>
      </c>
      <c r="H7" s="80">
        <f t="shared" ref="H7:H8" si="3">G7</f>
        <v>15900</v>
      </c>
      <c r="I7" s="33"/>
      <c r="J7" s="33"/>
      <c r="K7" s="33"/>
      <c r="L7" s="15"/>
      <c r="M7" s="14" t="s">
        <v>125</v>
      </c>
      <c r="N7" s="179">
        <v>2.65</v>
      </c>
      <c r="O7" s="36">
        <f t="shared" ref="O7:O8" si="4">G7/N7/10000</f>
        <v>0.6</v>
      </c>
      <c r="P7" s="36"/>
      <c r="Q7" s="180"/>
    </row>
    <row r="8" s="3" customFormat="1" ht="24.9" customHeight="1" spans="1:17">
      <c r="A8" s="33">
        <v>2</v>
      </c>
      <c r="B8" s="15" t="s">
        <v>356</v>
      </c>
      <c r="C8" s="33" t="s">
        <v>127</v>
      </c>
      <c r="D8" s="160" t="s">
        <v>357</v>
      </c>
      <c r="E8" s="33" t="s">
        <v>121</v>
      </c>
      <c r="F8" s="33" t="s">
        <v>358</v>
      </c>
      <c r="G8" s="80">
        <v>9600</v>
      </c>
      <c r="H8" s="80">
        <f t="shared" si="3"/>
        <v>9600</v>
      </c>
      <c r="I8" s="33"/>
      <c r="J8" s="33"/>
      <c r="K8" s="33"/>
      <c r="L8" s="15"/>
      <c r="M8" s="14" t="s">
        <v>125</v>
      </c>
      <c r="N8" s="179">
        <v>1.6</v>
      </c>
      <c r="O8" s="36">
        <f t="shared" si="4"/>
        <v>0.6</v>
      </c>
      <c r="P8" s="36"/>
      <c r="Q8" s="180"/>
    </row>
    <row r="9" s="3" customFormat="1" ht="24.9" customHeight="1" spans="1:17">
      <c r="A9" s="33">
        <v>3</v>
      </c>
      <c r="B9" s="15" t="s">
        <v>359</v>
      </c>
      <c r="C9" s="33" t="s">
        <v>127</v>
      </c>
      <c r="D9" s="160" t="s">
        <v>360</v>
      </c>
      <c r="E9" s="33" t="s">
        <v>121</v>
      </c>
      <c r="F9" s="33" t="s">
        <v>265</v>
      </c>
      <c r="G9" s="80">
        <v>51600</v>
      </c>
      <c r="H9" s="80">
        <f t="shared" ref="H9:H10" si="5">G9</f>
        <v>51600</v>
      </c>
      <c r="I9" s="33"/>
      <c r="J9" s="33"/>
      <c r="K9" s="33"/>
      <c r="L9" s="15"/>
      <c r="M9" s="14" t="s">
        <v>125</v>
      </c>
      <c r="N9" s="179"/>
      <c r="O9" s="36"/>
      <c r="P9" s="36"/>
      <c r="Q9" s="180"/>
    </row>
    <row r="10" s="94" customFormat="1" ht="24.9" hidden="1" customHeight="1" spans="1:17">
      <c r="A10" s="33">
        <v>4</v>
      </c>
      <c r="B10" s="15" t="s">
        <v>361</v>
      </c>
      <c r="C10" s="33" t="s">
        <v>127</v>
      </c>
      <c r="D10" s="160" t="s">
        <v>362</v>
      </c>
      <c r="E10" s="33" t="s">
        <v>121</v>
      </c>
      <c r="F10" s="33" t="s">
        <v>363</v>
      </c>
      <c r="G10" s="80">
        <v>110520</v>
      </c>
      <c r="H10" s="80">
        <f t="shared" si="5"/>
        <v>110520</v>
      </c>
      <c r="I10" s="33"/>
      <c r="J10" s="33"/>
      <c r="K10" s="33"/>
      <c r="L10" s="15"/>
      <c r="M10" s="65" t="s">
        <v>175</v>
      </c>
      <c r="N10" s="174">
        <v>8.6</v>
      </c>
      <c r="O10" s="75">
        <f t="shared" ref="O10" si="6">G10/N10/10000</f>
        <v>1.28511627906977</v>
      </c>
      <c r="P10" s="75"/>
      <c r="Q10" s="181"/>
    </row>
    <row r="11" ht="24.15" customHeight="1" spans="13:13">
      <c r="M11" s="31"/>
    </row>
    <row r="12" ht="24.15" customHeight="1" spans="13:13">
      <c r="M12" s="31"/>
    </row>
    <row r="13" ht="24.15" customHeight="1" spans="13:13">
      <c r="M13" s="31"/>
    </row>
    <row r="14" ht="24.15" customHeight="1" spans="13:13">
      <c r="M14" s="31"/>
    </row>
    <row r="15" ht="24.15" customHeight="1" spans="13:13">
      <c r="M15" s="31"/>
    </row>
    <row r="16" ht="24.15" customHeight="1" spans="13:13">
      <c r="M16" s="31"/>
    </row>
    <row r="17" ht="24.15" customHeight="1" spans="13:13">
      <c r="M17" s="31"/>
    </row>
    <row r="18" ht="24.15" customHeight="1" spans="13:13">
      <c r="M18" s="31"/>
    </row>
    <row r="19" ht="24.15" customHeight="1" spans="13:13">
      <c r="M19" s="31"/>
    </row>
    <row r="20" ht="24.15" customHeight="1" spans="13:13">
      <c r="M20" s="31"/>
    </row>
    <row r="21" ht="24.15" customHeight="1" spans="13:13">
      <c r="M21" s="31"/>
    </row>
    <row r="22" ht="24.15" customHeight="1" spans="13:13">
      <c r="M22" s="31"/>
    </row>
    <row r="23" ht="24.15" customHeight="1" spans="13:13">
      <c r="M23" s="31"/>
    </row>
    <row r="24" ht="24.15" customHeight="1" spans="13:13">
      <c r="M24" s="31"/>
    </row>
    <row r="25" ht="24.15" customHeight="1" spans="13:13">
      <c r="M25" s="31"/>
    </row>
    <row r="26" ht="24.15" customHeight="1" spans="13:13">
      <c r="M26" s="31"/>
    </row>
    <row r="27" ht="24.15" customHeight="1" spans="13:13">
      <c r="M27" s="31"/>
    </row>
    <row r="28" ht="24.15" customHeight="1" spans="13:13">
      <c r="M28" s="31"/>
    </row>
    <row r="29" ht="24.15" customHeight="1" spans="13:13">
      <c r="M29" s="31"/>
    </row>
    <row r="30" ht="24.15" customHeight="1" spans="13:13">
      <c r="M30" s="31"/>
    </row>
    <row r="31" ht="24.15" customHeight="1" spans="13:13">
      <c r="M31" s="31"/>
    </row>
    <row r="32" ht="24.15" customHeight="1" spans="13:13">
      <c r="M32" s="31"/>
    </row>
    <row r="33" ht="24.15" customHeight="1" spans="13:13">
      <c r="M33" s="31"/>
    </row>
    <row r="34" ht="24.15" customHeight="1" spans="13:13">
      <c r="M34" s="31"/>
    </row>
    <row r="35" ht="24.15" customHeight="1" spans="13:13">
      <c r="M35" s="31"/>
    </row>
    <row r="36" ht="24.15" customHeight="1" spans="13:13">
      <c r="M36" s="31"/>
    </row>
    <row r="37" ht="24.15" customHeight="1" spans="13:13">
      <c r="M37" s="31"/>
    </row>
    <row r="38" ht="24.15" customHeight="1" spans="13:13">
      <c r="M38" s="31"/>
    </row>
    <row r="39" ht="24.15" customHeight="1" spans="13:13">
      <c r="M39" s="31"/>
    </row>
    <row r="40" ht="24.15" customHeight="1" spans="13:13">
      <c r="M40" s="31"/>
    </row>
    <row r="41" ht="24.15" customHeight="1" spans="13:13">
      <c r="M41" s="31"/>
    </row>
    <row r="42" ht="24.15" customHeight="1" spans="13:13">
      <c r="M42" s="31"/>
    </row>
    <row r="43" ht="24.15" customHeight="1" spans="13:13">
      <c r="M43" s="31"/>
    </row>
    <row r="44" ht="24.15" customHeight="1" spans="13:13">
      <c r="M44" s="31"/>
    </row>
    <row r="45" ht="24.15" customHeight="1" spans="13:13">
      <c r="M45" s="31"/>
    </row>
    <row r="46" ht="24.15" customHeight="1" spans="13:13">
      <c r="M46" s="31"/>
    </row>
    <row r="47" ht="24.15" customHeight="1" spans="13:13">
      <c r="M47" s="31"/>
    </row>
    <row r="48" ht="24.15" customHeight="1" spans="13:13">
      <c r="M48" s="31"/>
    </row>
    <row r="49" ht="24.15" customHeight="1" spans="13:13">
      <c r="M49" s="31"/>
    </row>
    <row r="50" ht="24.15" customHeight="1" spans="13:13">
      <c r="M50" s="31"/>
    </row>
    <row r="51" ht="24.15" customHeight="1" spans="13:13">
      <c r="M51" s="31"/>
    </row>
    <row r="52" ht="24.15" customHeight="1" spans="13:13">
      <c r="M52" s="31"/>
    </row>
    <row r="53" ht="24.15" customHeight="1" spans="13:13">
      <c r="M53" s="31"/>
    </row>
    <row r="54" ht="24.15" customHeight="1" spans="13:13">
      <c r="M54" s="31"/>
    </row>
    <row r="55" ht="24.15" customHeight="1" spans="13:13">
      <c r="M55" s="31"/>
    </row>
    <row r="56" ht="24.15" customHeight="1" spans="13:13">
      <c r="M56" s="31"/>
    </row>
    <row r="57" ht="24.15" customHeight="1" spans="13:13">
      <c r="M57" s="31"/>
    </row>
    <row r="58" ht="24.15" customHeight="1" spans="13:13">
      <c r="M58" s="31"/>
    </row>
    <row r="59" ht="24.15" customHeight="1" spans="13:13">
      <c r="M59" s="31"/>
    </row>
    <row r="60" ht="24.15" customHeight="1" spans="13:13">
      <c r="M60" s="31"/>
    </row>
    <row r="61" ht="24.15" customHeight="1" spans="13:13">
      <c r="M61" s="31"/>
    </row>
    <row r="62" ht="24.15" customHeight="1" spans="13:13">
      <c r="M62" s="31"/>
    </row>
    <row r="63" ht="24.15" customHeight="1" spans="13:13">
      <c r="M63" s="31"/>
    </row>
    <row r="64" ht="24.15" customHeight="1" spans="13:13">
      <c r="M64" s="31"/>
    </row>
    <row r="65" ht="24.15" customHeight="1" spans="13:13">
      <c r="M65" s="31"/>
    </row>
    <row r="66" ht="24.15" customHeight="1" spans="13:13">
      <c r="M66" s="31"/>
    </row>
    <row r="67" ht="24.15" customHeight="1" spans="13:13">
      <c r="M67" s="31"/>
    </row>
    <row r="68" ht="24.15" customHeight="1" spans="13:13">
      <c r="M68" s="31"/>
    </row>
    <row r="69" ht="24.15" customHeight="1" spans="13:13">
      <c r="M69" s="31"/>
    </row>
    <row r="70" ht="24.15" customHeight="1" spans="13:13">
      <c r="M70" s="31"/>
    </row>
    <row r="71" ht="24.15" customHeight="1" spans="13:13">
      <c r="M71" s="31"/>
    </row>
    <row r="72" ht="24.15" customHeight="1" spans="13:13">
      <c r="M72" s="31"/>
    </row>
    <row r="73" ht="24.15" customHeight="1" spans="13:13">
      <c r="M73" s="31"/>
    </row>
    <row r="74" ht="24.15" customHeight="1" spans="13:13">
      <c r="M74" s="31"/>
    </row>
    <row r="75" ht="24.15" customHeight="1" spans="13:13">
      <c r="M75" s="31"/>
    </row>
    <row r="76" ht="24.15" customHeight="1" spans="13:13">
      <c r="M76" s="31"/>
    </row>
    <row r="77" ht="24.15" customHeight="1" spans="13:13">
      <c r="M77" s="31"/>
    </row>
    <row r="78" ht="24.15" customHeight="1" spans="13:13">
      <c r="M78" s="31"/>
    </row>
    <row r="79" ht="24.15" customHeight="1" spans="13:13">
      <c r="M79" s="31"/>
    </row>
    <row r="80" ht="24.15" customHeight="1" spans="13:13">
      <c r="M80" s="31"/>
    </row>
    <row r="81" ht="24.15" customHeight="1" spans="13:13">
      <c r="M81" s="31"/>
    </row>
    <row r="82" ht="24.15" customHeight="1" spans="13:13">
      <c r="M82" s="31"/>
    </row>
    <row r="83" ht="24.15" customHeight="1" spans="13:13">
      <c r="M83" s="31"/>
    </row>
    <row r="84" ht="24.15" customHeight="1" spans="13:13">
      <c r="M84" s="31"/>
    </row>
    <row r="85" ht="24.15" customHeight="1" spans="13:13">
      <c r="M85" s="31"/>
    </row>
    <row r="86" ht="24.15" customHeight="1" spans="13:13">
      <c r="M86" s="31"/>
    </row>
    <row r="87" ht="24.15" customHeight="1" spans="13:13">
      <c r="M87" s="31"/>
    </row>
    <row r="88" ht="24.15" customHeight="1" spans="13:13">
      <c r="M88" s="31"/>
    </row>
    <row r="89" ht="24.15" customHeight="1" spans="13:13">
      <c r="M89" s="31"/>
    </row>
    <row r="90" ht="24.15" customHeight="1" spans="13:13">
      <c r="M90" s="31"/>
    </row>
    <row r="91" ht="24.15" customHeight="1" spans="13:13">
      <c r="M91" s="31"/>
    </row>
    <row r="92" ht="24.15" customHeight="1" spans="13:13">
      <c r="M92" s="31"/>
    </row>
    <row r="93" ht="24.15" customHeight="1" spans="13:13">
      <c r="M93" s="31"/>
    </row>
    <row r="94" ht="24.15" customHeight="1" spans="13:13">
      <c r="M94" s="31"/>
    </row>
    <row r="95" ht="24.15" customHeight="1" spans="13:13">
      <c r="M95" s="31"/>
    </row>
    <row r="96" ht="24.15" customHeight="1" spans="13:13">
      <c r="M96" s="31"/>
    </row>
    <row r="97" ht="24.15" customHeight="1" spans="13:13">
      <c r="M97" s="31"/>
    </row>
    <row r="98" ht="24.15" customHeight="1" spans="13:13">
      <c r="M98" s="31"/>
    </row>
    <row r="99" ht="24.15" customHeight="1" spans="13:13">
      <c r="M99" s="31"/>
    </row>
    <row r="100" ht="24.15" customHeight="1" spans="13:13">
      <c r="M100" s="31"/>
    </row>
    <row r="101" ht="24.15" customHeight="1" spans="13:13">
      <c r="M101" s="31"/>
    </row>
    <row r="102" ht="24.15" customHeight="1" spans="13:13">
      <c r="M102" s="31"/>
    </row>
    <row r="103" ht="24.15" customHeight="1" spans="13:13">
      <c r="M103" s="31"/>
    </row>
    <row r="104" ht="24.15" customHeight="1" spans="13:13">
      <c r="M104" s="31"/>
    </row>
    <row r="105" ht="24.15" customHeight="1" spans="13:13">
      <c r="M105" s="31"/>
    </row>
    <row r="106" ht="24.15" customHeight="1" spans="13:13">
      <c r="M106" s="31"/>
    </row>
    <row r="107" ht="24.15" customHeight="1" spans="13:13">
      <c r="M107" s="31"/>
    </row>
    <row r="108" ht="24.15" customHeight="1" spans="13:13">
      <c r="M108" s="31"/>
    </row>
    <row r="109" ht="24.15" customHeight="1" spans="13:13">
      <c r="M109" s="31"/>
    </row>
    <row r="110" ht="24.15" customHeight="1" spans="13:13">
      <c r="M110" s="31"/>
    </row>
    <row r="111" ht="24.15" customHeight="1" spans="13:13">
      <c r="M111" s="31"/>
    </row>
    <row r="112" ht="24.15" customHeight="1" spans="13:13">
      <c r="M112" s="31"/>
    </row>
    <row r="113" ht="24.15" customHeight="1" spans="13:13">
      <c r="M113" s="31"/>
    </row>
    <row r="114" ht="24.15" customHeight="1" spans="13:13">
      <c r="M114" s="31"/>
    </row>
    <row r="115" ht="24.15" customHeight="1" spans="13:13">
      <c r="M115" s="31"/>
    </row>
    <row r="116" ht="24.15" customHeight="1" spans="13:13">
      <c r="M116" s="31"/>
    </row>
    <row r="117" ht="24.15" customHeight="1" spans="13:13">
      <c r="M117" s="31"/>
    </row>
    <row r="118" ht="24.15" customHeight="1" spans="13:13">
      <c r="M118" s="31"/>
    </row>
    <row r="119" ht="24.15" customHeight="1" spans="13:13">
      <c r="M119" s="31"/>
    </row>
    <row r="120" ht="24.15" customHeight="1" spans="13:13">
      <c r="M120" s="31"/>
    </row>
    <row r="121" ht="24.15" customHeight="1" spans="13:13">
      <c r="M121" s="31"/>
    </row>
    <row r="122" ht="24.15" customHeight="1" spans="13:13">
      <c r="M122" s="31"/>
    </row>
    <row r="123" ht="24.15" customHeight="1" spans="13:13">
      <c r="M123" s="31"/>
    </row>
    <row r="124" ht="24.15" customHeight="1" spans="13:13">
      <c r="M124" s="31"/>
    </row>
    <row r="125" ht="24.15" customHeight="1" spans="13:13">
      <c r="M125" s="31"/>
    </row>
    <row r="126" ht="24.15" customHeight="1" spans="13:13">
      <c r="M126" s="31"/>
    </row>
    <row r="127" ht="24.15" customHeight="1" spans="13:13">
      <c r="M127" s="31"/>
    </row>
    <row r="128" ht="24.15" customHeight="1" spans="13:13">
      <c r="M128" s="31"/>
    </row>
    <row r="129" ht="24.15" customHeight="1" spans="13:13">
      <c r="M129" s="31"/>
    </row>
    <row r="130" ht="24.15" customHeight="1" spans="13:13">
      <c r="M130" s="31"/>
    </row>
    <row r="131" ht="24.15" customHeight="1" spans="13:13">
      <c r="M131" s="31"/>
    </row>
    <row r="132" ht="24.15" customHeight="1" spans="13:13">
      <c r="M132" s="31"/>
    </row>
    <row r="133" ht="24.15" customHeight="1" spans="13:13">
      <c r="M133" s="31"/>
    </row>
    <row r="134" ht="24.15" customHeight="1" spans="13:13">
      <c r="M134" s="31"/>
    </row>
    <row r="135" ht="24.15" customHeight="1" spans="13:13">
      <c r="M135" s="31"/>
    </row>
    <row r="136" ht="24.15" customHeight="1" spans="13:13">
      <c r="M136" s="31"/>
    </row>
    <row r="137" ht="24.15" customHeight="1" spans="13:13">
      <c r="M137" s="31"/>
    </row>
    <row r="138" ht="24.15" customHeight="1" spans="13:13">
      <c r="M138" s="31"/>
    </row>
    <row r="139" ht="24.15" customHeight="1" spans="13:13">
      <c r="M139" s="31"/>
    </row>
    <row r="140" ht="24.15" customHeight="1" spans="13:13">
      <c r="M140" s="31"/>
    </row>
    <row r="141" ht="24.15" customHeight="1" spans="13:13">
      <c r="M141" s="31"/>
    </row>
    <row r="142" ht="24.15" customHeight="1" spans="13:13">
      <c r="M142" s="31"/>
    </row>
    <row r="143" ht="24.15" customHeight="1" spans="13:13">
      <c r="M143" s="31"/>
    </row>
    <row r="144" ht="24.15" customHeight="1" spans="13:13">
      <c r="M144" s="31"/>
    </row>
    <row r="145" ht="24.15" customHeight="1" spans="13:13">
      <c r="M145" s="31"/>
    </row>
    <row r="146" ht="24.15" customHeight="1" spans="13:13">
      <c r="M146" s="31"/>
    </row>
    <row r="147" ht="24.15" customHeight="1" spans="13:13">
      <c r="M147" s="31"/>
    </row>
    <row r="148" ht="24.15" customHeight="1" spans="13:13">
      <c r="M148" s="31"/>
    </row>
    <row r="149" ht="24.15" customHeight="1" spans="13:13">
      <c r="M149" s="31"/>
    </row>
    <row r="150" ht="24.15" customHeight="1" spans="13:13">
      <c r="M150" s="31"/>
    </row>
    <row r="151" ht="24.15" customHeight="1" spans="13:13">
      <c r="M151" s="31"/>
    </row>
    <row r="152" ht="24.15" customHeight="1" spans="13:13">
      <c r="M152" s="31"/>
    </row>
    <row r="153" ht="24.15" customHeight="1" spans="13:13">
      <c r="M153" s="31"/>
    </row>
    <row r="154" ht="24.15" customHeight="1" spans="13:13">
      <c r="M154" s="31"/>
    </row>
    <row r="155" ht="24.15" customHeight="1" spans="13:13">
      <c r="M155" s="31"/>
    </row>
    <row r="156" ht="24.15" customHeight="1" spans="13:13">
      <c r="M156" s="31"/>
    </row>
    <row r="157" ht="24.15" customHeight="1" spans="13:13">
      <c r="M157" s="31"/>
    </row>
    <row r="158" ht="24.15" customHeight="1" spans="13:13">
      <c r="M158" s="31"/>
    </row>
    <row r="159" ht="24.15" customHeight="1" spans="13:13">
      <c r="M159" s="31"/>
    </row>
    <row r="160" ht="24.15" customHeight="1" spans="13:13">
      <c r="M160" s="31"/>
    </row>
    <row r="161" ht="24.15" customHeight="1" spans="13:13">
      <c r="M161" s="31"/>
    </row>
    <row r="162" ht="24.15" customHeight="1" spans="13:13">
      <c r="M162" s="31"/>
    </row>
    <row r="163" ht="24.15" customHeight="1" spans="13:13">
      <c r="M163" s="31"/>
    </row>
    <row r="164" ht="24.15" customHeight="1" spans="13:13">
      <c r="M164" s="31"/>
    </row>
    <row r="165" ht="24.15" customHeight="1" spans="13:13">
      <c r="M165" s="31"/>
    </row>
    <row r="166" ht="24.15" customHeight="1" spans="13:13">
      <c r="M166" s="31"/>
    </row>
    <row r="167" ht="24.15" customHeight="1" spans="13:13">
      <c r="M167" s="31"/>
    </row>
    <row r="168" ht="24.15" customHeight="1" spans="13:13">
      <c r="M168" s="31"/>
    </row>
    <row r="169" ht="24.15" customHeight="1" spans="13:13">
      <c r="M169" s="31"/>
    </row>
    <row r="170" ht="24.15" customHeight="1" spans="13:13">
      <c r="M170" s="31"/>
    </row>
    <row r="171" ht="24.15" customHeight="1" spans="13:13">
      <c r="M171" s="31"/>
    </row>
    <row r="172" ht="24.15" customHeight="1" spans="13:13">
      <c r="M172" s="31"/>
    </row>
    <row r="173" ht="24.15" customHeight="1" spans="13:13">
      <c r="M173" s="31"/>
    </row>
    <row r="174" ht="24.15" customHeight="1" spans="13:13">
      <c r="M174" s="31"/>
    </row>
    <row r="175" ht="24.15" customHeight="1" spans="13:13">
      <c r="M175" s="31"/>
    </row>
    <row r="176" ht="24.15" customHeight="1" spans="13:13">
      <c r="M176" s="31"/>
    </row>
    <row r="177" ht="24.15" customHeight="1" spans="13:13">
      <c r="M177" s="31"/>
    </row>
    <row r="178" ht="24.15" customHeight="1" spans="13:13">
      <c r="M178" s="31"/>
    </row>
    <row r="179" ht="24.15" customHeight="1" spans="13:13">
      <c r="M179" s="31"/>
    </row>
    <row r="180" ht="24.15" customHeight="1" spans="13:13">
      <c r="M180" s="31"/>
    </row>
    <row r="181" ht="24.15" customHeight="1" spans="13:13">
      <c r="M181" s="31"/>
    </row>
    <row r="182" ht="24.15" customHeight="1" spans="13:13">
      <c r="M182" s="31"/>
    </row>
    <row r="183" ht="24.15" customHeight="1" spans="13:13">
      <c r="M183" s="31"/>
    </row>
    <row r="184" ht="24.15" customHeight="1" spans="13:13">
      <c r="M184" s="31"/>
    </row>
    <row r="185" ht="24.15" customHeight="1" spans="13:13">
      <c r="M185" s="31"/>
    </row>
    <row r="186" ht="24.15" customHeight="1" spans="13:13">
      <c r="M186" s="31"/>
    </row>
    <row r="187" ht="24.15" customHeight="1" spans="13:13">
      <c r="M187" s="31"/>
    </row>
    <row r="188" ht="24.15" customHeight="1" spans="13:13">
      <c r="M188" s="31"/>
    </row>
    <row r="189" ht="24.15" customHeight="1" spans="13:13">
      <c r="M189" s="31"/>
    </row>
    <row r="190" ht="24.15" customHeight="1" spans="13:13">
      <c r="M190" s="31"/>
    </row>
    <row r="191" ht="24.15" customHeight="1" spans="13:13">
      <c r="M191" s="31"/>
    </row>
    <row r="192" ht="24.15" customHeight="1" spans="13:13">
      <c r="M192" s="31"/>
    </row>
    <row r="193" ht="24.15" customHeight="1" spans="13:13">
      <c r="M193" s="31"/>
    </row>
    <row r="194" ht="24.15" customHeight="1" spans="13:13">
      <c r="M194" s="31"/>
    </row>
    <row r="195" ht="24.15" customHeight="1" spans="13:13">
      <c r="M195" s="31"/>
    </row>
    <row r="196" ht="24.15" customHeight="1" spans="13:13">
      <c r="M196" s="31"/>
    </row>
    <row r="197" ht="24.15" customHeight="1" spans="13:13">
      <c r="M197" s="31"/>
    </row>
    <row r="198" ht="24.15" customHeight="1" spans="13:13">
      <c r="M198" s="31"/>
    </row>
    <row r="199" ht="24.15" customHeight="1" spans="13:13">
      <c r="M199" s="31"/>
    </row>
    <row r="200" ht="24.15" customHeight="1" spans="13:13">
      <c r="M200" s="31"/>
    </row>
    <row r="201" ht="24.15" customHeight="1" spans="13:13">
      <c r="M201" s="31"/>
    </row>
    <row r="202" ht="24.15" customHeight="1" spans="13:13">
      <c r="M202" s="31"/>
    </row>
    <row r="203" ht="24.15" customHeight="1" spans="13:13">
      <c r="M203" s="31"/>
    </row>
    <row r="204" ht="24.15" customHeight="1" spans="13:13">
      <c r="M204" s="31"/>
    </row>
    <row r="205" ht="24.15" customHeight="1" spans="13:13">
      <c r="M205" s="31"/>
    </row>
    <row r="206" ht="24.15" customHeight="1" spans="13:13">
      <c r="M206" s="31"/>
    </row>
    <row r="207" ht="24.15" customHeight="1" spans="13:13">
      <c r="M207" s="31"/>
    </row>
    <row r="208" ht="24.15" customHeight="1" spans="13:13">
      <c r="M208" s="31"/>
    </row>
    <row r="209" ht="24.15" customHeight="1" spans="13:13">
      <c r="M209" s="31"/>
    </row>
    <row r="210" ht="24.15" customHeight="1" spans="13:13">
      <c r="M210" s="31"/>
    </row>
    <row r="211" ht="24.15" customHeight="1" spans="13:13">
      <c r="M211" s="31"/>
    </row>
    <row r="212" ht="24.15" customHeight="1" spans="13:13">
      <c r="M212" s="31"/>
    </row>
    <row r="213" ht="24.15" customHeight="1" spans="13:13">
      <c r="M213" s="31"/>
    </row>
    <row r="214" ht="24.15" customHeight="1" spans="13:13">
      <c r="M214" s="31"/>
    </row>
    <row r="215" ht="24.15" customHeight="1" spans="13:13">
      <c r="M215" s="31"/>
    </row>
    <row r="216" ht="24.15" customHeight="1" spans="13:13">
      <c r="M216" s="31"/>
    </row>
    <row r="217" ht="24.15" customHeight="1" spans="13:13">
      <c r="M217" s="31"/>
    </row>
    <row r="218" ht="24.15" customHeight="1" spans="13:13">
      <c r="M218" s="31"/>
    </row>
    <row r="219" ht="24.15" customHeight="1" spans="13:13">
      <c r="M219" s="31"/>
    </row>
    <row r="220" ht="24.15" customHeight="1" spans="13:13">
      <c r="M220" s="31"/>
    </row>
    <row r="221" ht="24.15" customHeight="1" spans="13:13">
      <c r="M221" s="31"/>
    </row>
    <row r="222" ht="24.15" customHeight="1" spans="13:13">
      <c r="M222" s="31"/>
    </row>
    <row r="223" ht="24.15" customHeight="1" spans="13:13">
      <c r="M223" s="31"/>
    </row>
    <row r="224" ht="24.15" customHeight="1" spans="13:13">
      <c r="M224" s="31"/>
    </row>
    <row r="225" ht="24.15" customHeight="1" spans="13:13">
      <c r="M225" s="31"/>
    </row>
    <row r="226" ht="24.15" customHeight="1" spans="13:13">
      <c r="M226" s="31"/>
    </row>
    <row r="227" ht="24.15" customHeight="1" spans="13:13">
      <c r="M227" s="31"/>
    </row>
    <row r="228" ht="24.15" customHeight="1" spans="13:13">
      <c r="M228" s="31"/>
    </row>
    <row r="229" ht="24.15" customHeight="1" spans="13:13">
      <c r="M229" s="31"/>
    </row>
    <row r="230" ht="24.15" customHeight="1" spans="13:13">
      <c r="M230" s="31"/>
    </row>
    <row r="231" ht="24.15" customHeight="1" spans="13:13">
      <c r="M231" s="31"/>
    </row>
    <row r="232" ht="24.15" customHeight="1" spans="13:13">
      <c r="M232" s="31"/>
    </row>
    <row r="233" ht="24.15" customHeight="1" spans="13:13">
      <c r="M233" s="31"/>
    </row>
    <row r="234" ht="24.15" customHeight="1" spans="13:13">
      <c r="M234" s="31"/>
    </row>
    <row r="235" ht="24.15" customHeight="1" spans="13:13">
      <c r="M235" s="31"/>
    </row>
    <row r="236" ht="24.15" customHeight="1" spans="13:13">
      <c r="M236" s="31"/>
    </row>
    <row r="237" ht="24.15" customHeight="1" spans="13:13">
      <c r="M237" s="31"/>
    </row>
    <row r="238" ht="24.15" customHeight="1" spans="13:13">
      <c r="M238" s="31"/>
    </row>
    <row r="239" ht="24.15" customHeight="1" spans="13:13">
      <c r="M239" s="31"/>
    </row>
    <row r="240" ht="24.15" customHeight="1" spans="13:13">
      <c r="M240" s="31"/>
    </row>
    <row r="241" ht="24.15" customHeight="1" spans="13:13">
      <c r="M241" s="31"/>
    </row>
    <row r="242" ht="24.15" customHeight="1" spans="13:13">
      <c r="M242" s="31"/>
    </row>
    <row r="243" ht="24.15" customHeight="1" spans="13:13">
      <c r="M243" s="31"/>
    </row>
    <row r="244" ht="24.15" customHeight="1" spans="13:13">
      <c r="M244" s="31"/>
    </row>
    <row r="245" ht="24.15" customHeight="1" spans="13:13">
      <c r="M245" s="31"/>
    </row>
    <row r="246" ht="24.15" customHeight="1" spans="13:13">
      <c r="M246" s="31"/>
    </row>
    <row r="247" ht="24.15" customHeight="1" spans="13:13">
      <c r="M247" s="31"/>
    </row>
    <row r="248" ht="24.15" customHeight="1" spans="13:13">
      <c r="M248" s="31"/>
    </row>
    <row r="249" ht="24.15" customHeight="1" spans="13:13">
      <c r="M249" s="31"/>
    </row>
    <row r="250" ht="24.15" customHeight="1" spans="13:13">
      <c r="M250" s="31"/>
    </row>
    <row r="251" ht="24.15" customHeight="1" spans="13:13">
      <c r="M251" s="31"/>
    </row>
    <row r="252" ht="24.15" customHeight="1" spans="13:13">
      <c r="M252" s="31"/>
    </row>
    <row r="253" ht="24.15" customHeight="1" spans="13:13">
      <c r="M253" s="31"/>
    </row>
    <row r="254" ht="24.15" customHeight="1" spans="13:13">
      <c r="M254" s="31"/>
    </row>
    <row r="255" ht="24.15" customHeight="1" spans="13:13">
      <c r="M255" s="31"/>
    </row>
    <row r="256" ht="24.15" customHeight="1" spans="13:13">
      <c r="M256" s="31"/>
    </row>
    <row r="257" ht="24.15" customHeight="1" spans="13:13">
      <c r="M257" s="31"/>
    </row>
    <row r="258" ht="24.15" customHeight="1" spans="13:13">
      <c r="M258" s="31"/>
    </row>
  </sheetData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4">
    <cfRule type="duplicateValues" dxfId="0" priority="5"/>
    <cfRule type="duplicateValues" dxfId="0" priority="6"/>
  </conditionalFormatting>
  <conditionalFormatting sqref="B5">
    <cfRule type="duplicateValues" dxfId="0" priority="3"/>
    <cfRule type="duplicateValues" dxfId="0" priority="4"/>
  </conditionalFormatting>
  <conditionalFormatting sqref="B9">
    <cfRule type="duplicateValues" dxfId="0" priority="2"/>
  </conditionalFormatting>
  <conditionalFormatting sqref="B10">
    <cfRule type="duplicateValues" dxfId="0" priority="1"/>
  </conditionalFormatting>
  <conditionalFormatting sqref="O4:O6">
    <cfRule type="cellIs" dxfId="1" priority="8" operator="greaterThan">
      <formula>750</formula>
    </cfRule>
  </conditionalFormatting>
  <conditionalFormatting sqref="B11:B1048576 B1:B3 B6:B8">
    <cfRule type="duplicateValues" dxfId="0" priority="7"/>
  </conditionalFormatting>
  <printOptions horizontalCentered="1"/>
  <pageMargins left="0.984251968503937" right="0.708661417322835" top="0.78740157480315" bottom="0.78740157480315" header="0.31496062992126" footer="0.31496062992126"/>
  <pageSetup paperSize="8" scale="95" orientation="landscape"/>
  <headerFooter>
    <oddFooter>&amp;C第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9"/>
  <sheetViews>
    <sheetView view="pageBreakPreview" zoomScaleNormal="100" workbookViewId="0">
      <pane xSplit="2" ySplit="6" topLeftCell="C19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3.5"/>
  <cols>
    <col min="1" max="1" width="5.88333333333333" style="40" customWidth="1"/>
    <col min="2" max="2" width="22.1083333333333" style="84" customWidth="1"/>
    <col min="3" max="3" width="11.1083333333333" style="40" customWidth="1"/>
    <col min="4" max="4" width="62.3333333333333" style="166" customWidth="1"/>
    <col min="5" max="5" width="9.775" style="60" customWidth="1"/>
    <col min="6" max="6" width="12.6666666666667" style="40" customWidth="1"/>
    <col min="7" max="8" width="10.775" style="40" customWidth="1"/>
    <col min="9" max="9" width="10" style="41" customWidth="1"/>
    <col min="10" max="10" width="9.55833333333333" style="40" customWidth="1"/>
    <col min="11" max="11" width="10.775" style="40" customWidth="1"/>
    <col min="12" max="12" width="9.33333333333333" style="40" customWidth="1"/>
    <col min="13" max="13" width="15" style="31" customWidth="1"/>
    <col min="14" max="14" width="9.88333333333333" style="41" customWidth="1"/>
    <col min="15" max="16" width="9.10833333333333" style="41" customWidth="1"/>
    <col min="17" max="16384" width="9" style="41"/>
  </cols>
  <sheetData>
    <row r="1" ht="22.2" customHeight="1" spans="1:13">
      <c r="A1" s="4" t="s">
        <v>364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2.2" customHeight="1" spans="1:13">
      <c r="A2" s="5" t="s">
        <v>98</v>
      </c>
      <c r="B2" s="5" t="s">
        <v>99</v>
      </c>
      <c r="C2" s="5" t="s">
        <v>100</v>
      </c>
      <c r="D2" s="7" t="s">
        <v>101</v>
      </c>
      <c r="E2" s="5" t="s">
        <v>102</v>
      </c>
      <c r="F2" s="5" t="s">
        <v>103</v>
      </c>
      <c r="G2" s="167" t="s">
        <v>118</v>
      </c>
      <c r="H2" s="7" t="s">
        <v>105</v>
      </c>
      <c r="I2" s="7"/>
      <c r="J2" s="7"/>
      <c r="K2" s="7"/>
      <c r="L2" s="7" t="s">
        <v>106</v>
      </c>
      <c r="M2" s="73" t="s">
        <v>107</v>
      </c>
    </row>
    <row r="3" ht="31.95" customHeight="1" spans="1:14">
      <c r="A3" s="5"/>
      <c r="B3" s="5"/>
      <c r="C3" s="5"/>
      <c r="D3" s="7"/>
      <c r="E3" s="5"/>
      <c r="F3" s="5"/>
      <c r="G3" s="167"/>
      <c r="H3" s="7" t="s">
        <v>108</v>
      </c>
      <c r="I3" s="7" t="s">
        <v>109</v>
      </c>
      <c r="J3" s="7" t="s">
        <v>110</v>
      </c>
      <c r="K3" s="7" t="s">
        <v>111</v>
      </c>
      <c r="L3" s="7"/>
      <c r="M3" s="73"/>
      <c r="N3" s="78">
        <v>1.5</v>
      </c>
    </row>
    <row r="4" s="38" customFormat="1" ht="27" hidden="1" spans="1:16">
      <c r="A4" s="5"/>
      <c r="B4" s="7" t="s">
        <v>67</v>
      </c>
      <c r="C4" s="7" t="s">
        <v>112</v>
      </c>
      <c r="D4" s="7" t="s">
        <v>113</v>
      </c>
      <c r="E4" s="5"/>
      <c r="F4" s="5" t="s">
        <v>65</v>
      </c>
      <c r="G4" s="7" t="s">
        <v>114</v>
      </c>
      <c r="H4" s="7" t="s">
        <v>115</v>
      </c>
      <c r="I4" s="7" t="s">
        <v>116</v>
      </c>
      <c r="J4" s="7" t="s">
        <v>117</v>
      </c>
      <c r="K4" s="7" t="s">
        <v>118</v>
      </c>
      <c r="L4" s="7" t="s">
        <v>4</v>
      </c>
      <c r="M4" s="5" t="s">
        <v>112</v>
      </c>
      <c r="N4" s="20">
        <f>K5-SUM(G7:G1512)</f>
        <v>0</v>
      </c>
      <c r="O4" s="50">
        <f>C5+D5+M5-L5</f>
        <v>5.2394856</v>
      </c>
      <c r="P4" s="31"/>
    </row>
    <row r="5" s="38" customFormat="1" hidden="1" spans="1:16">
      <c r="A5" s="5"/>
      <c r="B5" s="7">
        <f>SUM(B6:B6)</f>
        <v>21</v>
      </c>
      <c r="C5" s="42">
        <f>SUM(C6:C6)</f>
        <v>5.2394856</v>
      </c>
      <c r="D5" s="42">
        <f>SUM(D6:D6)</f>
        <v>32.326384</v>
      </c>
      <c r="E5" s="43" t="s">
        <v>120</v>
      </c>
      <c r="F5" s="44">
        <f t="shared" ref="F5:M5" si="0">SUM(F6:F6)</f>
        <v>54</v>
      </c>
      <c r="G5" s="44">
        <f t="shared" si="0"/>
        <v>51</v>
      </c>
      <c r="H5" s="44">
        <f t="shared" si="0"/>
        <v>2</v>
      </c>
      <c r="I5" s="44">
        <f t="shared" si="0"/>
        <v>0</v>
      </c>
      <c r="J5" s="44">
        <f t="shared" si="0"/>
        <v>1</v>
      </c>
      <c r="K5" s="51">
        <f t="shared" si="0"/>
        <v>375658.696</v>
      </c>
      <c r="L5" s="42">
        <f t="shared" si="0"/>
        <v>37.5658696</v>
      </c>
      <c r="M5" s="51">
        <f t="shared" si="0"/>
        <v>5.2394856</v>
      </c>
      <c r="N5" s="20">
        <f t="shared" ref="N5:N6" si="1">F5-G5-H5-I5-J5</f>
        <v>0</v>
      </c>
      <c r="O5" s="31"/>
      <c r="P5" s="31"/>
    </row>
    <row r="6" s="39" customFormat="1" ht="22.2" hidden="1" customHeight="1" spans="1:16">
      <c r="A6" s="5"/>
      <c r="B6" s="5">
        <f>COUNTIFS($E$7:$E$1566,E6,$M$7:$M$1566,"十四五")</f>
        <v>21</v>
      </c>
      <c r="C6" s="45">
        <f>SUMPRODUCT(($E$7:$E$1563=E6)*($M$7:$M$1563="十四五")*($G$7:$G$1563))/10000</f>
        <v>5.2394856</v>
      </c>
      <c r="D6" s="45">
        <f>L6-C6</f>
        <v>32.326384</v>
      </c>
      <c r="E6" s="46" t="s">
        <v>121</v>
      </c>
      <c r="F6" s="47">
        <f>COUNTIFS($E$7:$E$1512,E6)</f>
        <v>54</v>
      </c>
      <c r="G6" s="47">
        <f>COUNTIFS($E$7:$E$1512,E6,$G$7:$G$1512,"&lt;10000")</f>
        <v>51</v>
      </c>
      <c r="H6" s="47">
        <f>COUNTIFS($E$7:$E$1512,E6,$G$7:$G$1512,"&gt;=10000",$G$7:$G$1512,"&lt;50000")</f>
        <v>2</v>
      </c>
      <c r="I6" s="47">
        <f>COUNTIFS($E$7:$E$1512,E6,$G$7:$G$1512,"&gt;=50000",$G$7:$G$1512,"&lt;100000")</f>
        <v>0</v>
      </c>
      <c r="J6" s="47">
        <f>COUNTIFS($E$7:$E$1512,E6,$G$7:$G$1512,"&gt;=100000")</f>
        <v>1</v>
      </c>
      <c r="K6" s="53">
        <f>SUMIF($E$7:$E$1512,$E6,$G$7:$G$1512)</f>
        <v>375658.696</v>
      </c>
      <c r="L6" s="45">
        <f t="shared" ref="L6" si="2">K6/10000</f>
        <v>37.5658696</v>
      </c>
      <c r="M6" s="53">
        <f>SUMPRODUCT(($E$7:$E$1563=E6)*($M$7:$M$1563="十四五")*($G$7:$G$1563))/10000</f>
        <v>5.2394856</v>
      </c>
      <c r="N6" s="27">
        <f t="shared" si="1"/>
        <v>0</v>
      </c>
      <c r="O6" s="55"/>
      <c r="P6" s="55"/>
    </row>
    <row r="7" s="163" customFormat="1" ht="36.9" customHeight="1" spans="1:16">
      <c r="A7" s="33">
        <v>1</v>
      </c>
      <c r="B7" s="168" t="s">
        <v>365</v>
      </c>
      <c r="C7" s="33" t="s">
        <v>127</v>
      </c>
      <c r="D7" s="168" t="s">
        <v>366</v>
      </c>
      <c r="E7" s="14" t="s">
        <v>121</v>
      </c>
      <c r="F7" s="33" t="s">
        <v>265</v>
      </c>
      <c r="G7" s="80">
        <v>3105.816</v>
      </c>
      <c r="H7" s="80">
        <f t="shared" ref="H7:H60" si="3">G7</f>
        <v>3105.816</v>
      </c>
      <c r="I7" s="80"/>
      <c r="J7" s="33"/>
      <c r="K7" s="33"/>
      <c r="L7" s="172"/>
      <c r="M7" s="172" t="s">
        <v>125</v>
      </c>
      <c r="N7" s="173">
        <v>29.2</v>
      </c>
      <c r="O7" s="173">
        <f t="shared" ref="O7:O60" si="4">G7/N7</f>
        <v>106.363561643836</v>
      </c>
      <c r="P7" s="36"/>
    </row>
    <row r="8" s="163" customFormat="1" ht="36.9" customHeight="1" spans="1:16">
      <c r="A8" s="33">
        <v>2</v>
      </c>
      <c r="B8" s="15" t="s">
        <v>367</v>
      </c>
      <c r="C8" s="33" t="s">
        <v>127</v>
      </c>
      <c r="D8" s="15" t="s">
        <v>368</v>
      </c>
      <c r="E8" s="14" t="s">
        <v>121</v>
      </c>
      <c r="F8" s="33" t="s">
        <v>265</v>
      </c>
      <c r="G8" s="80">
        <v>2311.92</v>
      </c>
      <c r="H8" s="80">
        <f t="shared" si="3"/>
        <v>2311.92</v>
      </c>
      <c r="I8" s="80"/>
      <c r="J8" s="33"/>
      <c r="K8" s="33"/>
      <c r="L8" s="15"/>
      <c r="M8" s="172" t="s">
        <v>125</v>
      </c>
      <c r="N8" s="173">
        <v>15.2</v>
      </c>
      <c r="O8" s="173">
        <f t="shared" si="4"/>
        <v>152.1</v>
      </c>
      <c r="P8" s="36"/>
    </row>
    <row r="9" s="163" customFormat="1" ht="36.9" customHeight="1" spans="1:16">
      <c r="A9" s="33">
        <v>3</v>
      </c>
      <c r="B9" s="15" t="s">
        <v>369</v>
      </c>
      <c r="C9" s="33" t="s">
        <v>127</v>
      </c>
      <c r="D9" s="15" t="s">
        <v>370</v>
      </c>
      <c r="E9" s="14" t="s">
        <v>121</v>
      </c>
      <c r="F9" s="33" t="s">
        <v>265</v>
      </c>
      <c r="G9" s="80">
        <v>1915.2</v>
      </c>
      <c r="H9" s="80">
        <f t="shared" si="3"/>
        <v>1915.2</v>
      </c>
      <c r="I9" s="80"/>
      <c r="J9" s="33"/>
      <c r="K9" s="33"/>
      <c r="L9" s="15"/>
      <c r="M9" s="172" t="s">
        <v>125</v>
      </c>
      <c r="N9" s="173">
        <v>22</v>
      </c>
      <c r="O9" s="173">
        <f t="shared" si="4"/>
        <v>87.0545454545455</v>
      </c>
      <c r="P9" s="36"/>
    </row>
    <row r="10" s="163" customFormat="1" ht="36.9" customHeight="1" spans="1:16">
      <c r="A10" s="33">
        <v>4</v>
      </c>
      <c r="B10" s="15" t="s">
        <v>371</v>
      </c>
      <c r="C10" s="33" t="s">
        <v>127</v>
      </c>
      <c r="D10" s="15" t="s">
        <v>372</v>
      </c>
      <c r="E10" s="14" t="s">
        <v>121</v>
      </c>
      <c r="F10" s="33" t="s">
        <v>265</v>
      </c>
      <c r="G10" s="80">
        <v>1793.6</v>
      </c>
      <c r="H10" s="80">
        <f t="shared" si="3"/>
        <v>1793.6</v>
      </c>
      <c r="I10" s="80"/>
      <c r="J10" s="33"/>
      <c r="K10" s="33"/>
      <c r="L10" s="15"/>
      <c r="M10" s="172" t="s">
        <v>125</v>
      </c>
      <c r="N10" s="173">
        <v>20</v>
      </c>
      <c r="O10" s="173">
        <f t="shared" si="4"/>
        <v>89.68</v>
      </c>
      <c r="P10" s="36"/>
    </row>
    <row r="11" s="163" customFormat="1" ht="36.9" customHeight="1" spans="1:16">
      <c r="A11" s="33">
        <v>5</v>
      </c>
      <c r="B11" s="15" t="s">
        <v>373</v>
      </c>
      <c r="C11" s="33" t="s">
        <v>127</v>
      </c>
      <c r="D11" s="15" t="s">
        <v>374</v>
      </c>
      <c r="E11" s="14" t="s">
        <v>121</v>
      </c>
      <c r="F11" s="33" t="s">
        <v>265</v>
      </c>
      <c r="G11" s="80">
        <v>1823.2704</v>
      </c>
      <c r="H11" s="80">
        <f t="shared" si="3"/>
        <v>1823.2704</v>
      </c>
      <c r="I11" s="80"/>
      <c r="J11" s="33"/>
      <c r="K11" s="33"/>
      <c r="L11" s="15"/>
      <c r="M11" s="172" t="s">
        <v>125</v>
      </c>
      <c r="N11" s="173">
        <v>17.1</v>
      </c>
      <c r="O11" s="173">
        <f t="shared" si="4"/>
        <v>106.624</v>
      </c>
      <c r="P11" s="36"/>
    </row>
    <row r="12" s="163" customFormat="1" ht="36.9" customHeight="1" spans="1:16">
      <c r="A12" s="33">
        <v>6</v>
      </c>
      <c r="B12" s="15" t="s">
        <v>375</v>
      </c>
      <c r="C12" s="33" t="s">
        <v>127</v>
      </c>
      <c r="D12" s="15" t="s">
        <v>376</v>
      </c>
      <c r="E12" s="14" t="s">
        <v>121</v>
      </c>
      <c r="F12" s="33" t="s">
        <v>265</v>
      </c>
      <c r="G12" s="80">
        <v>1561.04</v>
      </c>
      <c r="H12" s="80">
        <f t="shared" si="3"/>
        <v>1561.04</v>
      </c>
      <c r="I12" s="80"/>
      <c r="J12" s="33"/>
      <c r="K12" s="33"/>
      <c r="L12" s="15"/>
      <c r="M12" s="172" t="s">
        <v>125</v>
      </c>
      <c r="N12" s="173">
        <v>10.3</v>
      </c>
      <c r="O12" s="173">
        <f t="shared" si="4"/>
        <v>151.557281553398</v>
      </c>
      <c r="P12" s="36"/>
    </row>
    <row r="13" s="163" customFormat="1" ht="36.9" customHeight="1" spans="1:16">
      <c r="A13" s="33">
        <v>7</v>
      </c>
      <c r="B13" s="15" t="s">
        <v>377</v>
      </c>
      <c r="C13" s="33" t="s">
        <v>127</v>
      </c>
      <c r="D13" s="15" t="s">
        <v>378</v>
      </c>
      <c r="E13" s="14" t="s">
        <v>121</v>
      </c>
      <c r="F13" s="33" t="s">
        <v>265</v>
      </c>
      <c r="G13" s="80">
        <v>1877.2</v>
      </c>
      <c r="H13" s="80">
        <f t="shared" si="3"/>
        <v>1877.2</v>
      </c>
      <c r="I13" s="80"/>
      <c r="J13" s="33"/>
      <c r="K13" s="33"/>
      <c r="L13" s="15"/>
      <c r="M13" s="172" t="s">
        <v>125</v>
      </c>
      <c r="N13" s="173">
        <v>12.4</v>
      </c>
      <c r="O13" s="173">
        <f t="shared" si="4"/>
        <v>151.387096774194</v>
      </c>
      <c r="P13" s="36"/>
    </row>
    <row r="14" s="163" customFormat="1" ht="36.9" customHeight="1" spans="1:16">
      <c r="A14" s="33">
        <v>8</v>
      </c>
      <c r="B14" s="168" t="s">
        <v>379</v>
      </c>
      <c r="C14" s="33" t="s">
        <v>127</v>
      </c>
      <c r="D14" s="168" t="s">
        <v>380</v>
      </c>
      <c r="E14" s="14" t="s">
        <v>121</v>
      </c>
      <c r="F14" s="33" t="s">
        <v>265</v>
      </c>
      <c r="G14" s="80">
        <v>1596</v>
      </c>
      <c r="H14" s="80">
        <f t="shared" si="3"/>
        <v>1596</v>
      </c>
      <c r="I14" s="80"/>
      <c r="J14" s="33"/>
      <c r="K14" s="33"/>
      <c r="L14" s="172"/>
      <c r="M14" s="172" t="s">
        <v>125</v>
      </c>
      <c r="N14" s="173">
        <v>10.5</v>
      </c>
      <c r="O14" s="173">
        <f t="shared" si="4"/>
        <v>152</v>
      </c>
      <c r="P14" s="36"/>
    </row>
    <row r="15" s="163" customFormat="1" ht="36.9" customHeight="1" spans="1:16">
      <c r="A15" s="33">
        <v>9</v>
      </c>
      <c r="B15" s="168" t="s">
        <v>381</v>
      </c>
      <c r="C15" s="33" t="s">
        <v>127</v>
      </c>
      <c r="D15" s="168" t="s">
        <v>382</v>
      </c>
      <c r="E15" s="14" t="s">
        <v>121</v>
      </c>
      <c r="F15" s="33" t="s">
        <v>265</v>
      </c>
      <c r="G15" s="80">
        <v>1684.16</v>
      </c>
      <c r="H15" s="80">
        <f t="shared" si="3"/>
        <v>1684.16</v>
      </c>
      <c r="I15" s="80"/>
      <c r="J15" s="33"/>
      <c r="K15" s="33"/>
      <c r="L15" s="172"/>
      <c r="M15" s="172" t="s">
        <v>125</v>
      </c>
      <c r="N15" s="173">
        <v>11.1</v>
      </c>
      <c r="O15" s="173">
        <f t="shared" si="4"/>
        <v>151.726126126126</v>
      </c>
      <c r="P15" s="36"/>
    </row>
    <row r="16" s="163" customFormat="1" ht="36.9" customHeight="1" spans="1:16">
      <c r="A16" s="33">
        <v>10</v>
      </c>
      <c r="B16" s="168" t="s">
        <v>383</v>
      </c>
      <c r="C16" s="33" t="s">
        <v>127</v>
      </c>
      <c r="D16" s="168" t="s">
        <v>384</v>
      </c>
      <c r="E16" s="14" t="s">
        <v>121</v>
      </c>
      <c r="F16" s="33" t="s">
        <v>265</v>
      </c>
      <c r="G16" s="80">
        <v>1720.64</v>
      </c>
      <c r="H16" s="80">
        <f t="shared" si="3"/>
        <v>1720.64</v>
      </c>
      <c r="I16" s="80"/>
      <c r="J16" s="33"/>
      <c r="K16" s="33"/>
      <c r="L16" s="172"/>
      <c r="M16" s="172" t="s">
        <v>125</v>
      </c>
      <c r="N16" s="173">
        <v>11.4</v>
      </c>
      <c r="O16" s="173">
        <f t="shared" si="4"/>
        <v>150.933333333333</v>
      </c>
      <c r="P16" s="36"/>
    </row>
    <row r="17" s="163" customFormat="1" ht="36.9" customHeight="1" spans="1:16">
      <c r="A17" s="33">
        <v>11</v>
      </c>
      <c r="B17" s="15" t="s">
        <v>385</v>
      </c>
      <c r="C17" s="33" t="s">
        <v>127</v>
      </c>
      <c r="D17" s="15" t="s">
        <v>386</v>
      </c>
      <c r="E17" s="14" t="s">
        <v>121</v>
      </c>
      <c r="F17" s="33" t="s">
        <v>265</v>
      </c>
      <c r="G17" s="80">
        <v>3192</v>
      </c>
      <c r="H17" s="80">
        <f t="shared" si="3"/>
        <v>3192</v>
      </c>
      <c r="I17" s="80"/>
      <c r="J17" s="33"/>
      <c r="K17" s="33"/>
      <c r="L17" s="15"/>
      <c r="M17" s="172" t="s">
        <v>125</v>
      </c>
      <c r="N17" s="173">
        <v>30</v>
      </c>
      <c r="O17" s="173">
        <f t="shared" si="4"/>
        <v>106.4</v>
      </c>
      <c r="P17" s="36"/>
    </row>
    <row r="18" s="163" customFormat="1" ht="36.9" customHeight="1" spans="1:16">
      <c r="A18" s="33">
        <v>12</v>
      </c>
      <c r="B18" s="15" t="s">
        <v>387</v>
      </c>
      <c r="C18" s="33" t="s">
        <v>127</v>
      </c>
      <c r="D18" s="15" t="s">
        <v>388</v>
      </c>
      <c r="E18" s="14" t="s">
        <v>121</v>
      </c>
      <c r="F18" s="33" t="s">
        <v>265</v>
      </c>
      <c r="G18" s="80">
        <v>2766.4</v>
      </c>
      <c r="H18" s="80">
        <f t="shared" si="3"/>
        <v>2766.4</v>
      </c>
      <c r="I18" s="80"/>
      <c r="J18" s="33"/>
      <c r="K18" s="33"/>
      <c r="L18" s="15"/>
      <c r="M18" s="172" t="s">
        <v>125</v>
      </c>
      <c r="N18" s="173">
        <v>26</v>
      </c>
      <c r="O18" s="173">
        <f t="shared" si="4"/>
        <v>106.4</v>
      </c>
      <c r="P18" s="36"/>
    </row>
    <row r="19" s="163" customFormat="1" ht="36.9" customHeight="1" spans="1:16">
      <c r="A19" s="33">
        <v>13</v>
      </c>
      <c r="B19" s="15" t="s">
        <v>389</v>
      </c>
      <c r="C19" s="33" t="s">
        <v>127</v>
      </c>
      <c r="D19" s="15" t="s">
        <v>390</v>
      </c>
      <c r="E19" s="14" t="s">
        <v>121</v>
      </c>
      <c r="F19" s="33" t="s">
        <v>278</v>
      </c>
      <c r="G19" s="80">
        <v>1550.4</v>
      </c>
      <c r="H19" s="80">
        <f t="shared" si="3"/>
        <v>1550.4</v>
      </c>
      <c r="I19" s="80"/>
      <c r="J19" s="33"/>
      <c r="K19" s="33"/>
      <c r="L19" s="15"/>
      <c r="M19" s="172" t="s">
        <v>125</v>
      </c>
      <c r="N19" s="173">
        <v>70.3</v>
      </c>
      <c r="O19" s="173">
        <f t="shared" si="4"/>
        <v>22.0540540540541</v>
      </c>
      <c r="P19" s="36"/>
    </row>
    <row r="20" s="163" customFormat="1" ht="36.9" customHeight="1" spans="1:16">
      <c r="A20" s="33">
        <v>14</v>
      </c>
      <c r="B20" s="15" t="s">
        <v>391</v>
      </c>
      <c r="C20" s="33" t="s">
        <v>127</v>
      </c>
      <c r="D20" s="15" t="s">
        <v>392</v>
      </c>
      <c r="E20" s="14" t="s">
        <v>121</v>
      </c>
      <c r="F20" s="33" t="s">
        <v>278</v>
      </c>
      <c r="G20" s="80">
        <v>1520</v>
      </c>
      <c r="H20" s="80">
        <f t="shared" si="3"/>
        <v>1520</v>
      </c>
      <c r="I20" s="80"/>
      <c r="J20" s="33"/>
      <c r="K20" s="33"/>
      <c r="L20" s="15"/>
      <c r="M20" s="172" t="s">
        <v>125</v>
      </c>
      <c r="N20" s="173">
        <v>10</v>
      </c>
      <c r="O20" s="173">
        <f t="shared" si="4"/>
        <v>152</v>
      </c>
      <c r="P20" s="36"/>
    </row>
    <row r="21" s="163" customFormat="1" ht="36.9" customHeight="1" spans="1:16">
      <c r="A21" s="33">
        <v>15</v>
      </c>
      <c r="B21" s="15" t="s">
        <v>393</v>
      </c>
      <c r="C21" s="33" t="s">
        <v>127</v>
      </c>
      <c r="D21" s="15" t="s">
        <v>394</v>
      </c>
      <c r="E21" s="14" t="s">
        <v>121</v>
      </c>
      <c r="F21" s="33" t="s">
        <v>278</v>
      </c>
      <c r="G21" s="80">
        <v>4160.24</v>
      </c>
      <c r="H21" s="80">
        <f t="shared" si="3"/>
        <v>4160.24</v>
      </c>
      <c r="I21" s="80"/>
      <c r="J21" s="33"/>
      <c r="K21" s="33"/>
      <c r="L21" s="15"/>
      <c r="M21" s="172" t="s">
        <v>125</v>
      </c>
      <c r="N21" s="173">
        <v>39.1</v>
      </c>
      <c r="O21" s="173">
        <f t="shared" si="4"/>
        <v>106.4</v>
      </c>
      <c r="P21" s="36"/>
    </row>
    <row r="22" s="163" customFormat="1" ht="36.9" customHeight="1" spans="1:16">
      <c r="A22" s="33">
        <v>16</v>
      </c>
      <c r="B22" s="15" t="s">
        <v>395</v>
      </c>
      <c r="C22" s="33" t="s">
        <v>127</v>
      </c>
      <c r="D22" s="15" t="s">
        <v>396</v>
      </c>
      <c r="E22" s="14" t="s">
        <v>121</v>
      </c>
      <c r="F22" s="33" t="s">
        <v>278</v>
      </c>
      <c r="G22" s="80">
        <v>5377.8816</v>
      </c>
      <c r="H22" s="80">
        <f t="shared" si="3"/>
        <v>5377.8816</v>
      </c>
      <c r="I22" s="80"/>
      <c r="J22" s="33"/>
      <c r="K22" s="33"/>
      <c r="L22" s="15"/>
      <c r="M22" s="172" t="s">
        <v>125</v>
      </c>
      <c r="N22" s="173">
        <v>59</v>
      </c>
      <c r="O22" s="173">
        <f t="shared" si="4"/>
        <v>91.1505355932203</v>
      </c>
      <c r="P22" s="36"/>
    </row>
    <row r="23" s="163" customFormat="1" ht="36.9" customHeight="1" spans="1:16">
      <c r="A23" s="33">
        <v>17</v>
      </c>
      <c r="B23" s="15" t="s">
        <v>397</v>
      </c>
      <c r="C23" s="33" t="s">
        <v>127</v>
      </c>
      <c r="D23" s="15" t="s">
        <v>398</v>
      </c>
      <c r="E23" s="14" t="s">
        <v>121</v>
      </c>
      <c r="F23" s="33" t="s">
        <v>278</v>
      </c>
      <c r="G23" s="80">
        <v>2279.088</v>
      </c>
      <c r="H23" s="80">
        <f t="shared" si="3"/>
        <v>2279.088</v>
      </c>
      <c r="I23" s="80"/>
      <c r="J23" s="33"/>
      <c r="K23" s="33"/>
      <c r="L23" s="15"/>
      <c r="M23" s="172" t="s">
        <v>125</v>
      </c>
      <c r="N23" s="173">
        <v>15</v>
      </c>
      <c r="O23" s="173">
        <f t="shared" si="4"/>
        <v>151.9392</v>
      </c>
      <c r="P23" s="36"/>
    </row>
    <row r="24" s="163" customFormat="1" ht="36.9" customHeight="1" spans="1:16">
      <c r="A24" s="33">
        <v>18</v>
      </c>
      <c r="B24" s="15" t="s">
        <v>399</v>
      </c>
      <c r="C24" s="33" t="s">
        <v>127</v>
      </c>
      <c r="D24" s="15" t="s">
        <v>372</v>
      </c>
      <c r="E24" s="14" t="s">
        <v>121</v>
      </c>
      <c r="F24" s="33" t="s">
        <v>278</v>
      </c>
      <c r="G24" s="80">
        <v>3040</v>
      </c>
      <c r="H24" s="80">
        <f t="shared" si="3"/>
        <v>3040</v>
      </c>
      <c r="I24" s="80"/>
      <c r="J24" s="33"/>
      <c r="K24" s="33"/>
      <c r="L24" s="15"/>
      <c r="M24" s="172" t="s">
        <v>125</v>
      </c>
      <c r="N24" s="173">
        <v>20</v>
      </c>
      <c r="O24" s="173">
        <f t="shared" si="4"/>
        <v>152</v>
      </c>
      <c r="P24" s="36"/>
    </row>
    <row r="25" s="163" customFormat="1" ht="36.9" customHeight="1" spans="1:16">
      <c r="A25" s="33">
        <v>19</v>
      </c>
      <c r="B25" s="15" t="s">
        <v>400</v>
      </c>
      <c r="C25" s="33" t="s">
        <v>127</v>
      </c>
      <c r="D25" s="15" t="s">
        <v>401</v>
      </c>
      <c r="E25" s="14" t="s">
        <v>121</v>
      </c>
      <c r="F25" s="33" t="s">
        <v>278</v>
      </c>
      <c r="G25" s="80">
        <v>2812</v>
      </c>
      <c r="H25" s="80">
        <f t="shared" si="3"/>
        <v>2812</v>
      </c>
      <c r="I25" s="80"/>
      <c r="J25" s="33"/>
      <c r="K25" s="33"/>
      <c r="L25" s="15"/>
      <c r="M25" s="172" t="s">
        <v>125</v>
      </c>
      <c r="N25" s="173">
        <v>18.5</v>
      </c>
      <c r="O25" s="173">
        <f t="shared" si="4"/>
        <v>152</v>
      </c>
      <c r="P25" s="36"/>
    </row>
    <row r="26" s="163" customFormat="1" ht="36.9" customHeight="1" spans="1:16">
      <c r="A26" s="33">
        <v>20</v>
      </c>
      <c r="B26" s="15" t="s">
        <v>402</v>
      </c>
      <c r="C26" s="33" t="s">
        <v>127</v>
      </c>
      <c r="D26" s="15" t="s">
        <v>403</v>
      </c>
      <c r="E26" s="14" t="s">
        <v>121</v>
      </c>
      <c r="F26" s="33" t="s">
        <v>278</v>
      </c>
      <c r="G26" s="80">
        <v>2584</v>
      </c>
      <c r="H26" s="80">
        <f t="shared" si="3"/>
        <v>2584</v>
      </c>
      <c r="I26" s="80"/>
      <c r="J26" s="33"/>
      <c r="K26" s="33"/>
      <c r="L26" s="15"/>
      <c r="M26" s="172" t="s">
        <v>125</v>
      </c>
      <c r="N26" s="173">
        <v>17</v>
      </c>
      <c r="O26" s="173">
        <f t="shared" si="4"/>
        <v>152</v>
      </c>
      <c r="P26" s="36"/>
    </row>
    <row r="27" s="163" customFormat="1" ht="36.9" customHeight="1" spans="1:16">
      <c r="A27" s="33">
        <v>21</v>
      </c>
      <c r="B27" s="15" t="s">
        <v>404</v>
      </c>
      <c r="C27" s="33" t="s">
        <v>127</v>
      </c>
      <c r="D27" s="15" t="s">
        <v>405</v>
      </c>
      <c r="E27" s="14" t="s">
        <v>121</v>
      </c>
      <c r="F27" s="33" t="s">
        <v>278</v>
      </c>
      <c r="G27" s="80">
        <v>3724</v>
      </c>
      <c r="H27" s="80">
        <f t="shared" si="3"/>
        <v>3724</v>
      </c>
      <c r="I27" s="80"/>
      <c r="J27" s="33"/>
      <c r="K27" s="33"/>
      <c r="L27" s="15"/>
      <c r="M27" s="172" t="s">
        <v>125</v>
      </c>
      <c r="N27" s="173">
        <v>35</v>
      </c>
      <c r="O27" s="173">
        <f t="shared" si="4"/>
        <v>106.4</v>
      </c>
      <c r="P27" s="36"/>
    </row>
    <row r="28" s="164" customFormat="1" ht="39.9" hidden="1" customHeight="1" spans="1:16">
      <c r="A28" s="33">
        <v>22</v>
      </c>
      <c r="B28" s="169" t="s">
        <v>406</v>
      </c>
      <c r="C28" s="170" t="s">
        <v>127</v>
      </c>
      <c r="D28" s="169" t="s">
        <v>407</v>
      </c>
      <c r="E28" s="65" t="s">
        <v>121</v>
      </c>
      <c r="F28" s="66" t="s">
        <v>408</v>
      </c>
      <c r="G28" s="97">
        <v>13210</v>
      </c>
      <c r="H28" s="97">
        <f t="shared" si="3"/>
        <v>13210</v>
      </c>
      <c r="I28" s="97"/>
      <c r="J28" s="66"/>
      <c r="K28" s="66"/>
      <c r="L28" s="70"/>
      <c r="M28" s="70" t="s">
        <v>175</v>
      </c>
      <c r="N28" s="174">
        <v>36.6</v>
      </c>
      <c r="O28" s="175">
        <f t="shared" si="4"/>
        <v>360.928961748634</v>
      </c>
      <c r="P28" s="75"/>
    </row>
    <row r="29" s="164" customFormat="1" ht="40.5" hidden="1" spans="1:16">
      <c r="A29" s="33">
        <v>23</v>
      </c>
      <c r="B29" s="169" t="s">
        <v>409</v>
      </c>
      <c r="C29" s="170" t="s">
        <v>127</v>
      </c>
      <c r="D29" s="169" t="s">
        <v>410</v>
      </c>
      <c r="E29" s="65" t="s">
        <v>121</v>
      </c>
      <c r="F29" s="66" t="s">
        <v>408</v>
      </c>
      <c r="G29" s="97">
        <v>7600</v>
      </c>
      <c r="H29" s="97">
        <f t="shared" si="3"/>
        <v>7600</v>
      </c>
      <c r="I29" s="97"/>
      <c r="J29" s="66"/>
      <c r="K29" s="66"/>
      <c r="L29" s="70"/>
      <c r="M29" s="70" t="s">
        <v>175</v>
      </c>
      <c r="N29" s="176">
        <v>52.1</v>
      </c>
      <c r="O29" s="175">
        <f t="shared" si="4"/>
        <v>145.873320537428</v>
      </c>
      <c r="P29" s="75"/>
    </row>
    <row r="30" s="164" customFormat="1" ht="27" hidden="1" spans="1:16">
      <c r="A30" s="33">
        <v>24</v>
      </c>
      <c r="B30" s="169" t="s">
        <v>411</v>
      </c>
      <c r="C30" s="66" t="s">
        <v>127</v>
      </c>
      <c r="D30" s="169" t="s">
        <v>412</v>
      </c>
      <c r="E30" s="65" t="s">
        <v>121</v>
      </c>
      <c r="F30" s="66" t="s">
        <v>408</v>
      </c>
      <c r="G30" s="97">
        <v>180000</v>
      </c>
      <c r="H30" s="97">
        <f t="shared" si="3"/>
        <v>180000</v>
      </c>
      <c r="I30" s="97"/>
      <c r="J30" s="66"/>
      <c r="K30" s="66"/>
      <c r="L30" s="70"/>
      <c r="M30" s="70" t="s">
        <v>175</v>
      </c>
      <c r="N30" s="175">
        <v>1241.6</v>
      </c>
      <c r="O30" s="175">
        <f t="shared" si="4"/>
        <v>144.974226804124</v>
      </c>
      <c r="P30" s="75"/>
    </row>
    <row r="31" s="164" customFormat="1" ht="36.9" hidden="1" customHeight="1" spans="1:16">
      <c r="A31" s="33">
        <v>25</v>
      </c>
      <c r="B31" s="67" t="s">
        <v>413</v>
      </c>
      <c r="C31" s="66" t="s">
        <v>127</v>
      </c>
      <c r="D31" s="67" t="s">
        <v>414</v>
      </c>
      <c r="E31" s="65" t="s">
        <v>121</v>
      </c>
      <c r="F31" s="66" t="s">
        <v>337</v>
      </c>
      <c r="G31" s="97">
        <v>2872.8</v>
      </c>
      <c r="H31" s="97">
        <f t="shared" si="3"/>
        <v>2872.8</v>
      </c>
      <c r="I31" s="97"/>
      <c r="J31" s="66"/>
      <c r="K31" s="66"/>
      <c r="L31" s="67"/>
      <c r="M31" s="70" t="s">
        <v>175</v>
      </c>
      <c r="N31" s="175">
        <v>27</v>
      </c>
      <c r="O31" s="175">
        <f t="shared" si="4"/>
        <v>106.4</v>
      </c>
      <c r="P31" s="75">
        <f>G31*1.5</f>
        <v>4309.2</v>
      </c>
    </row>
    <row r="32" s="164" customFormat="1" ht="36.9" hidden="1" customHeight="1" spans="1:16">
      <c r="A32" s="33">
        <v>26</v>
      </c>
      <c r="B32" s="171" t="s">
        <v>415</v>
      </c>
      <c r="C32" s="66" t="s">
        <v>127</v>
      </c>
      <c r="D32" s="67" t="s">
        <v>416</v>
      </c>
      <c r="E32" s="65" t="s">
        <v>121</v>
      </c>
      <c r="F32" s="66" t="s">
        <v>337</v>
      </c>
      <c r="G32" s="97">
        <v>12000</v>
      </c>
      <c r="H32" s="97">
        <f t="shared" si="3"/>
        <v>12000</v>
      </c>
      <c r="I32" s="97"/>
      <c r="J32" s="66"/>
      <c r="K32" s="66"/>
      <c r="L32" s="67"/>
      <c r="M32" s="70" t="s">
        <v>175</v>
      </c>
      <c r="N32" s="175">
        <v>32</v>
      </c>
      <c r="O32" s="175">
        <f t="shared" si="4"/>
        <v>375</v>
      </c>
      <c r="P32" s="75">
        <f t="shared" ref="P32:P50" si="5">G32*1.5</f>
        <v>18000</v>
      </c>
    </row>
    <row r="33" s="164" customFormat="1" ht="36.9" hidden="1" customHeight="1" spans="1:16">
      <c r="A33" s="33">
        <v>27</v>
      </c>
      <c r="B33" s="67" t="s">
        <v>417</v>
      </c>
      <c r="C33" s="66" t="s">
        <v>127</v>
      </c>
      <c r="D33" s="67" t="s">
        <v>418</v>
      </c>
      <c r="E33" s="65" t="s">
        <v>121</v>
      </c>
      <c r="F33" s="66" t="s">
        <v>337</v>
      </c>
      <c r="G33" s="97">
        <v>3213.28</v>
      </c>
      <c r="H33" s="97">
        <f t="shared" si="3"/>
        <v>3213.28</v>
      </c>
      <c r="I33" s="97"/>
      <c r="J33" s="66"/>
      <c r="K33" s="66"/>
      <c r="L33" s="67"/>
      <c r="M33" s="70" t="s">
        <v>175</v>
      </c>
      <c r="N33" s="175">
        <v>30.2</v>
      </c>
      <c r="O33" s="175">
        <f t="shared" si="4"/>
        <v>106.4</v>
      </c>
      <c r="P33" s="75">
        <f t="shared" si="5"/>
        <v>4819.92</v>
      </c>
    </row>
    <row r="34" s="164" customFormat="1" ht="36.9" hidden="1" customHeight="1" spans="1:16">
      <c r="A34" s="33">
        <v>28</v>
      </c>
      <c r="B34" s="67" t="s">
        <v>419</v>
      </c>
      <c r="C34" s="66" t="s">
        <v>127</v>
      </c>
      <c r="D34" s="67" t="s">
        <v>420</v>
      </c>
      <c r="E34" s="65" t="s">
        <v>121</v>
      </c>
      <c r="F34" s="66" t="s">
        <v>337</v>
      </c>
      <c r="G34" s="97">
        <v>6384</v>
      </c>
      <c r="H34" s="97">
        <f t="shared" si="3"/>
        <v>6384</v>
      </c>
      <c r="I34" s="97"/>
      <c r="J34" s="66"/>
      <c r="K34" s="66"/>
      <c r="L34" s="67"/>
      <c r="M34" s="70" t="s">
        <v>175</v>
      </c>
      <c r="N34" s="175">
        <v>60</v>
      </c>
      <c r="O34" s="175">
        <f t="shared" si="4"/>
        <v>106.4</v>
      </c>
      <c r="P34" s="75">
        <f t="shared" si="5"/>
        <v>9576</v>
      </c>
    </row>
    <row r="35" s="164" customFormat="1" ht="36.9" hidden="1" customHeight="1" spans="1:16">
      <c r="A35" s="33">
        <v>29</v>
      </c>
      <c r="B35" s="67" t="s">
        <v>421</v>
      </c>
      <c r="C35" s="66" t="s">
        <v>127</v>
      </c>
      <c r="D35" s="67" t="s">
        <v>422</v>
      </c>
      <c r="E35" s="65" t="s">
        <v>121</v>
      </c>
      <c r="F35" s="66" t="s">
        <v>337</v>
      </c>
      <c r="G35" s="97">
        <v>2808.96</v>
      </c>
      <c r="H35" s="97">
        <f t="shared" si="3"/>
        <v>2808.96</v>
      </c>
      <c r="I35" s="97"/>
      <c r="J35" s="66"/>
      <c r="K35" s="66"/>
      <c r="L35" s="67"/>
      <c r="M35" s="70" t="s">
        <v>175</v>
      </c>
      <c r="N35" s="175">
        <v>26.4</v>
      </c>
      <c r="O35" s="175">
        <f t="shared" si="4"/>
        <v>106.4</v>
      </c>
      <c r="P35" s="75">
        <f t="shared" si="5"/>
        <v>4213.44</v>
      </c>
    </row>
    <row r="36" s="164" customFormat="1" ht="36.9" hidden="1" customHeight="1" spans="1:16">
      <c r="A36" s="33">
        <v>30</v>
      </c>
      <c r="B36" s="67" t="s">
        <v>423</v>
      </c>
      <c r="C36" s="66" t="s">
        <v>127</v>
      </c>
      <c r="D36" s="67" t="s">
        <v>424</v>
      </c>
      <c r="E36" s="65" t="s">
        <v>121</v>
      </c>
      <c r="F36" s="66" t="s">
        <v>337</v>
      </c>
      <c r="G36" s="97">
        <v>5371.68</v>
      </c>
      <c r="H36" s="97">
        <f t="shared" si="3"/>
        <v>5371.68</v>
      </c>
      <c r="I36" s="97"/>
      <c r="J36" s="66"/>
      <c r="K36" s="66"/>
      <c r="L36" s="67"/>
      <c r="M36" s="70" t="s">
        <v>175</v>
      </c>
      <c r="N36" s="175">
        <v>58.9</v>
      </c>
      <c r="O36" s="175">
        <f t="shared" si="4"/>
        <v>91.2</v>
      </c>
      <c r="P36" s="75">
        <f t="shared" si="5"/>
        <v>8057.52</v>
      </c>
    </row>
    <row r="37" s="164" customFormat="1" ht="36.9" hidden="1" customHeight="1" spans="1:16">
      <c r="A37" s="33">
        <v>31</v>
      </c>
      <c r="B37" s="67" t="s">
        <v>425</v>
      </c>
      <c r="C37" s="66" t="s">
        <v>127</v>
      </c>
      <c r="D37" s="67" t="s">
        <v>426</v>
      </c>
      <c r="E37" s="65" t="s">
        <v>121</v>
      </c>
      <c r="F37" s="66" t="s">
        <v>337</v>
      </c>
      <c r="G37" s="97">
        <v>2819.6</v>
      </c>
      <c r="H37" s="97">
        <f t="shared" si="3"/>
        <v>2819.6</v>
      </c>
      <c r="I37" s="97"/>
      <c r="J37" s="66"/>
      <c r="K37" s="66"/>
      <c r="L37" s="67"/>
      <c r="M37" s="70" t="s">
        <v>175</v>
      </c>
      <c r="N37" s="175">
        <v>26.5</v>
      </c>
      <c r="O37" s="175">
        <f t="shared" si="4"/>
        <v>106.4</v>
      </c>
      <c r="P37" s="75">
        <f t="shared" si="5"/>
        <v>4229.4</v>
      </c>
    </row>
    <row r="38" s="164" customFormat="1" ht="36.9" hidden="1" customHeight="1" spans="1:16">
      <c r="A38" s="33">
        <v>32</v>
      </c>
      <c r="B38" s="67" t="s">
        <v>427</v>
      </c>
      <c r="C38" s="66" t="s">
        <v>127</v>
      </c>
      <c r="D38" s="67" t="s">
        <v>428</v>
      </c>
      <c r="E38" s="65" t="s">
        <v>121</v>
      </c>
      <c r="F38" s="66" t="s">
        <v>337</v>
      </c>
      <c r="G38" s="97">
        <v>2213.12</v>
      </c>
      <c r="H38" s="97">
        <f t="shared" si="3"/>
        <v>2213.12</v>
      </c>
      <c r="I38" s="97"/>
      <c r="J38" s="66"/>
      <c r="K38" s="66"/>
      <c r="L38" s="67"/>
      <c r="M38" s="70" t="s">
        <v>175</v>
      </c>
      <c r="N38" s="175">
        <v>20.8</v>
      </c>
      <c r="O38" s="175">
        <f t="shared" si="4"/>
        <v>106.4</v>
      </c>
      <c r="P38" s="75">
        <f t="shared" si="5"/>
        <v>3319.68</v>
      </c>
    </row>
    <row r="39" s="164" customFormat="1" ht="36.9" hidden="1" customHeight="1" spans="1:16">
      <c r="A39" s="33">
        <v>33</v>
      </c>
      <c r="B39" s="67" t="s">
        <v>429</v>
      </c>
      <c r="C39" s="66" t="s">
        <v>127</v>
      </c>
      <c r="D39" s="67" t="s">
        <v>430</v>
      </c>
      <c r="E39" s="65" t="s">
        <v>121</v>
      </c>
      <c r="F39" s="66" t="s">
        <v>337</v>
      </c>
      <c r="G39" s="97">
        <v>4628.4</v>
      </c>
      <c r="H39" s="97">
        <f t="shared" si="3"/>
        <v>4628.4</v>
      </c>
      <c r="I39" s="97"/>
      <c r="J39" s="66"/>
      <c r="K39" s="66"/>
      <c r="L39" s="67"/>
      <c r="M39" s="70" t="s">
        <v>175</v>
      </c>
      <c r="N39" s="175">
        <v>43.5</v>
      </c>
      <c r="O39" s="175">
        <f t="shared" si="4"/>
        <v>106.4</v>
      </c>
      <c r="P39" s="75">
        <f t="shared" si="5"/>
        <v>6942.6</v>
      </c>
    </row>
    <row r="40" s="164" customFormat="1" ht="36.9" hidden="1" customHeight="1" spans="1:16">
      <c r="A40" s="33">
        <v>34</v>
      </c>
      <c r="B40" s="67" t="s">
        <v>431</v>
      </c>
      <c r="C40" s="66" t="s">
        <v>127</v>
      </c>
      <c r="D40" s="67" t="s">
        <v>432</v>
      </c>
      <c r="E40" s="65" t="s">
        <v>121</v>
      </c>
      <c r="F40" s="66" t="s">
        <v>337</v>
      </c>
      <c r="G40" s="97">
        <v>2097.6</v>
      </c>
      <c r="H40" s="97">
        <f t="shared" si="3"/>
        <v>2097.6</v>
      </c>
      <c r="I40" s="97"/>
      <c r="J40" s="66"/>
      <c r="K40" s="66"/>
      <c r="L40" s="67"/>
      <c r="M40" s="70" t="s">
        <v>175</v>
      </c>
      <c r="N40" s="175">
        <v>13.8</v>
      </c>
      <c r="O40" s="175">
        <f t="shared" si="4"/>
        <v>152</v>
      </c>
      <c r="P40" s="75">
        <f t="shared" si="5"/>
        <v>3146.4</v>
      </c>
    </row>
    <row r="41" s="164" customFormat="1" ht="36.9" hidden="1" customHeight="1" spans="1:16">
      <c r="A41" s="33">
        <v>35</v>
      </c>
      <c r="B41" s="67" t="s">
        <v>433</v>
      </c>
      <c r="C41" s="66" t="s">
        <v>127</v>
      </c>
      <c r="D41" s="67" t="s">
        <v>434</v>
      </c>
      <c r="E41" s="65" t="s">
        <v>121</v>
      </c>
      <c r="F41" s="66" t="s">
        <v>337</v>
      </c>
      <c r="G41" s="97">
        <v>1535.2</v>
      </c>
      <c r="H41" s="97">
        <f t="shared" si="3"/>
        <v>1535.2</v>
      </c>
      <c r="I41" s="97"/>
      <c r="J41" s="66"/>
      <c r="K41" s="66"/>
      <c r="L41" s="67"/>
      <c r="M41" s="70" t="s">
        <v>175</v>
      </c>
      <c r="N41" s="175">
        <v>10.1</v>
      </c>
      <c r="O41" s="175">
        <f t="shared" si="4"/>
        <v>152</v>
      </c>
      <c r="P41" s="75">
        <f t="shared" si="5"/>
        <v>2302.8</v>
      </c>
    </row>
    <row r="42" s="164" customFormat="1" ht="36.9" hidden="1" customHeight="1" spans="1:16">
      <c r="A42" s="33">
        <v>36</v>
      </c>
      <c r="B42" s="67" t="s">
        <v>435</v>
      </c>
      <c r="C42" s="66" t="s">
        <v>127</v>
      </c>
      <c r="D42" s="67" t="s">
        <v>436</v>
      </c>
      <c r="E42" s="65" t="s">
        <v>121</v>
      </c>
      <c r="F42" s="66" t="s">
        <v>337</v>
      </c>
      <c r="G42" s="97">
        <v>6384</v>
      </c>
      <c r="H42" s="97">
        <f t="shared" si="3"/>
        <v>6384</v>
      </c>
      <c r="I42" s="97"/>
      <c r="J42" s="66"/>
      <c r="K42" s="66"/>
      <c r="L42" s="67"/>
      <c r="M42" s="70" t="s">
        <v>175</v>
      </c>
      <c r="N42" s="175">
        <v>70</v>
      </c>
      <c r="O42" s="175">
        <f t="shared" si="4"/>
        <v>91.2</v>
      </c>
      <c r="P42" s="75">
        <f t="shared" si="5"/>
        <v>9576</v>
      </c>
    </row>
    <row r="43" s="164" customFormat="1" ht="36.9" hidden="1" customHeight="1" spans="1:16">
      <c r="A43" s="33">
        <v>37</v>
      </c>
      <c r="B43" s="67" t="s">
        <v>437</v>
      </c>
      <c r="C43" s="66" t="s">
        <v>127</v>
      </c>
      <c r="D43" s="67" t="s">
        <v>438</v>
      </c>
      <c r="E43" s="65" t="s">
        <v>121</v>
      </c>
      <c r="F43" s="66" t="s">
        <v>337</v>
      </c>
      <c r="G43" s="97">
        <v>7341.6</v>
      </c>
      <c r="H43" s="97">
        <f t="shared" si="3"/>
        <v>7341.6</v>
      </c>
      <c r="I43" s="97"/>
      <c r="J43" s="66"/>
      <c r="K43" s="66"/>
      <c r="L43" s="67"/>
      <c r="M43" s="70" t="s">
        <v>175</v>
      </c>
      <c r="N43" s="175">
        <v>80.5</v>
      </c>
      <c r="O43" s="175">
        <f t="shared" si="4"/>
        <v>91.2</v>
      </c>
      <c r="P43" s="75">
        <f t="shared" si="5"/>
        <v>11012.4</v>
      </c>
    </row>
    <row r="44" s="164" customFormat="1" ht="36.9" hidden="1" customHeight="1" spans="1:16">
      <c r="A44" s="33">
        <v>38</v>
      </c>
      <c r="B44" s="67" t="s">
        <v>439</v>
      </c>
      <c r="C44" s="66" t="s">
        <v>127</v>
      </c>
      <c r="D44" s="67" t="s">
        <v>440</v>
      </c>
      <c r="E44" s="65" t="s">
        <v>121</v>
      </c>
      <c r="F44" s="66" t="s">
        <v>337</v>
      </c>
      <c r="G44" s="97">
        <v>5481.12</v>
      </c>
      <c r="H44" s="97">
        <f t="shared" si="3"/>
        <v>5481.12</v>
      </c>
      <c r="I44" s="97"/>
      <c r="J44" s="66"/>
      <c r="K44" s="66"/>
      <c r="L44" s="67"/>
      <c r="M44" s="70" t="s">
        <v>175</v>
      </c>
      <c r="N44" s="175">
        <v>60.1</v>
      </c>
      <c r="O44" s="175">
        <f t="shared" si="4"/>
        <v>91.2</v>
      </c>
      <c r="P44" s="75">
        <f t="shared" si="5"/>
        <v>8221.68</v>
      </c>
    </row>
    <row r="45" s="164" customFormat="1" ht="36.9" hidden="1" customHeight="1" spans="1:16">
      <c r="A45" s="33">
        <v>39</v>
      </c>
      <c r="B45" s="67" t="s">
        <v>441</v>
      </c>
      <c r="C45" s="66" t="s">
        <v>127</v>
      </c>
      <c r="D45" s="67" t="s">
        <v>442</v>
      </c>
      <c r="E45" s="65" t="s">
        <v>121</v>
      </c>
      <c r="F45" s="66" t="s">
        <v>337</v>
      </c>
      <c r="G45" s="97">
        <v>2170.56</v>
      </c>
      <c r="H45" s="97">
        <f t="shared" si="3"/>
        <v>2170.56</v>
      </c>
      <c r="I45" s="97"/>
      <c r="J45" s="66"/>
      <c r="K45" s="66"/>
      <c r="L45" s="67"/>
      <c r="M45" s="70" t="s">
        <v>175</v>
      </c>
      <c r="N45" s="175">
        <v>20.4</v>
      </c>
      <c r="O45" s="175">
        <f t="shared" si="4"/>
        <v>106.4</v>
      </c>
      <c r="P45" s="75">
        <f t="shared" si="5"/>
        <v>3255.84</v>
      </c>
    </row>
    <row r="46" s="164" customFormat="1" ht="36.9" hidden="1" customHeight="1" spans="1:16">
      <c r="A46" s="33">
        <v>40</v>
      </c>
      <c r="B46" s="67" t="s">
        <v>443</v>
      </c>
      <c r="C46" s="66" t="s">
        <v>127</v>
      </c>
      <c r="D46" s="67" t="s">
        <v>370</v>
      </c>
      <c r="E46" s="65" t="s">
        <v>121</v>
      </c>
      <c r="F46" s="66" t="s">
        <v>337</v>
      </c>
      <c r="G46" s="97">
        <v>2340.8</v>
      </c>
      <c r="H46" s="97">
        <f t="shared" si="3"/>
        <v>2340.8</v>
      </c>
      <c r="I46" s="97"/>
      <c r="J46" s="66"/>
      <c r="K46" s="66"/>
      <c r="L46" s="67"/>
      <c r="M46" s="70" t="s">
        <v>175</v>
      </c>
      <c r="N46" s="175">
        <v>22</v>
      </c>
      <c r="O46" s="175">
        <f t="shared" si="4"/>
        <v>106.4</v>
      </c>
      <c r="P46" s="75">
        <f t="shared" si="5"/>
        <v>3511.2</v>
      </c>
    </row>
    <row r="47" s="164" customFormat="1" ht="36.9" hidden="1" customHeight="1" spans="1:16">
      <c r="A47" s="33">
        <v>41</v>
      </c>
      <c r="B47" s="67" t="s">
        <v>444</v>
      </c>
      <c r="C47" s="66" t="s">
        <v>127</v>
      </c>
      <c r="D47" s="67" t="s">
        <v>445</v>
      </c>
      <c r="E47" s="65" t="s">
        <v>121</v>
      </c>
      <c r="F47" s="66" t="s">
        <v>337</v>
      </c>
      <c r="G47" s="97">
        <v>1869.6</v>
      </c>
      <c r="H47" s="97">
        <f t="shared" si="3"/>
        <v>1869.6</v>
      </c>
      <c r="I47" s="97"/>
      <c r="J47" s="66"/>
      <c r="K47" s="66"/>
      <c r="L47" s="67"/>
      <c r="M47" s="70" t="s">
        <v>175</v>
      </c>
      <c r="N47" s="175">
        <v>12.3</v>
      </c>
      <c r="O47" s="175">
        <f t="shared" si="4"/>
        <v>152</v>
      </c>
      <c r="P47" s="75">
        <f t="shared" si="5"/>
        <v>2804.4</v>
      </c>
    </row>
    <row r="48" s="165" customFormat="1" ht="36.9" hidden="1" customHeight="1" spans="1:17">
      <c r="A48" s="33">
        <v>42</v>
      </c>
      <c r="B48" s="67" t="s">
        <v>446</v>
      </c>
      <c r="C48" s="66" t="s">
        <v>127</v>
      </c>
      <c r="D48" s="67" t="s">
        <v>414</v>
      </c>
      <c r="E48" s="65" t="s">
        <v>121</v>
      </c>
      <c r="F48" s="66" t="s">
        <v>337</v>
      </c>
      <c r="G48" s="97">
        <v>2872.8</v>
      </c>
      <c r="H48" s="97">
        <f t="shared" si="3"/>
        <v>2872.8</v>
      </c>
      <c r="I48" s="97"/>
      <c r="J48" s="66"/>
      <c r="K48" s="66"/>
      <c r="L48" s="67"/>
      <c r="M48" s="70" t="s">
        <v>175</v>
      </c>
      <c r="N48" s="175">
        <v>27</v>
      </c>
      <c r="O48" s="175">
        <f t="shared" si="4"/>
        <v>106.4</v>
      </c>
      <c r="P48" s="75">
        <f t="shared" si="5"/>
        <v>4309.2</v>
      </c>
      <c r="Q48" s="164"/>
    </row>
    <row r="49" s="164" customFormat="1" ht="36.9" hidden="1" customHeight="1" spans="1:16">
      <c r="A49" s="33">
        <v>43</v>
      </c>
      <c r="B49" s="67" t="s">
        <v>447</v>
      </c>
      <c r="C49" s="66" t="s">
        <v>127</v>
      </c>
      <c r="D49" s="67" t="s">
        <v>448</v>
      </c>
      <c r="E49" s="65" t="s">
        <v>121</v>
      </c>
      <c r="F49" s="66" t="s">
        <v>337</v>
      </c>
      <c r="G49" s="97">
        <v>6785.28</v>
      </c>
      <c r="H49" s="97">
        <f t="shared" si="3"/>
        <v>6785.28</v>
      </c>
      <c r="I49" s="97"/>
      <c r="J49" s="66"/>
      <c r="K49" s="66"/>
      <c r="L49" s="67"/>
      <c r="M49" s="70" t="s">
        <v>175</v>
      </c>
      <c r="N49" s="175">
        <v>74.4</v>
      </c>
      <c r="O49" s="175">
        <f t="shared" si="4"/>
        <v>91.2</v>
      </c>
      <c r="P49" s="75">
        <f t="shared" si="5"/>
        <v>10177.92</v>
      </c>
    </row>
    <row r="50" s="164" customFormat="1" ht="36.9" hidden="1" customHeight="1" spans="1:16">
      <c r="A50" s="33">
        <v>44</v>
      </c>
      <c r="B50" s="67" t="s">
        <v>449</v>
      </c>
      <c r="C50" s="66" t="s">
        <v>127</v>
      </c>
      <c r="D50" s="67" t="s">
        <v>450</v>
      </c>
      <c r="E50" s="65" t="s">
        <v>121</v>
      </c>
      <c r="F50" s="66" t="s">
        <v>337</v>
      </c>
      <c r="G50" s="97">
        <v>1915.2</v>
      </c>
      <c r="H50" s="97">
        <f t="shared" si="3"/>
        <v>1915.2</v>
      </c>
      <c r="I50" s="97"/>
      <c r="J50" s="66"/>
      <c r="K50" s="66"/>
      <c r="L50" s="67"/>
      <c r="M50" s="70" t="s">
        <v>175</v>
      </c>
      <c r="N50" s="175">
        <v>12.6</v>
      </c>
      <c r="O50" s="175">
        <f t="shared" si="4"/>
        <v>152</v>
      </c>
      <c r="P50" s="75">
        <f t="shared" si="5"/>
        <v>2872.8</v>
      </c>
    </row>
    <row r="51" s="164" customFormat="1" ht="36.9" hidden="1" customHeight="1" spans="1:16">
      <c r="A51" s="33">
        <v>45</v>
      </c>
      <c r="B51" s="67" t="s">
        <v>451</v>
      </c>
      <c r="C51" s="66" t="s">
        <v>127</v>
      </c>
      <c r="D51" s="67" t="s">
        <v>452</v>
      </c>
      <c r="E51" s="65" t="s">
        <v>121</v>
      </c>
      <c r="F51" s="66" t="s">
        <v>340</v>
      </c>
      <c r="G51" s="97">
        <v>8208</v>
      </c>
      <c r="H51" s="97">
        <f t="shared" si="3"/>
        <v>8208</v>
      </c>
      <c r="I51" s="97"/>
      <c r="J51" s="66"/>
      <c r="K51" s="66"/>
      <c r="L51" s="67"/>
      <c r="M51" s="70" t="s">
        <v>315</v>
      </c>
      <c r="N51" s="175">
        <v>90</v>
      </c>
      <c r="O51" s="175">
        <f t="shared" si="4"/>
        <v>91.2</v>
      </c>
      <c r="P51" s="75">
        <f>G51*2</f>
        <v>16416</v>
      </c>
    </row>
    <row r="52" s="164" customFormat="1" ht="36.9" hidden="1" customHeight="1" spans="1:16">
      <c r="A52" s="33">
        <v>46</v>
      </c>
      <c r="B52" s="67" t="s">
        <v>453</v>
      </c>
      <c r="C52" s="66" t="s">
        <v>127</v>
      </c>
      <c r="D52" s="67" t="s">
        <v>454</v>
      </c>
      <c r="E52" s="65" t="s">
        <v>121</v>
      </c>
      <c r="F52" s="66" t="s">
        <v>340</v>
      </c>
      <c r="G52" s="97">
        <v>3883.6</v>
      </c>
      <c r="H52" s="97">
        <f t="shared" si="3"/>
        <v>3883.6</v>
      </c>
      <c r="I52" s="97"/>
      <c r="J52" s="66"/>
      <c r="K52" s="66"/>
      <c r="L52" s="67"/>
      <c r="M52" s="70" t="s">
        <v>315</v>
      </c>
      <c r="N52" s="175">
        <v>36.5</v>
      </c>
      <c r="O52" s="175">
        <f t="shared" si="4"/>
        <v>106.4</v>
      </c>
      <c r="P52" s="75">
        <f t="shared" ref="P52:P60" si="6">G52*2</f>
        <v>7767.2</v>
      </c>
    </row>
    <row r="53" s="164" customFormat="1" ht="36.9" hidden="1" customHeight="1" spans="1:16">
      <c r="A53" s="33">
        <v>47</v>
      </c>
      <c r="B53" s="67" t="s">
        <v>455</v>
      </c>
      <c r="C53" s="66" t="s">
        <v>127</v>
      </c>
      <c r="D53" s="67" t="s">
        <v>456</v>
      </c>
      <c r="E53" s="65" t="s">
        <v>121</v>
      </c>
      <c r="F53" s="66" t="s">
        <v>340</v>
      </c>
      <c r="G53" s="97">
        <v>2372.72</v>
      </c>
      <c r="H53" s="97">
        <f t="shared" si="3"/>
        <v>2372.72</v>
      </c>
      <c r="I53" s="97"/>
      <c r="J53" s="66"/>
      <c r="K53" s="66"/>
      <c r="L53" s="67"/>
      <c r="M53" s="70" t="s">
        <v>315</v>
      </c>
      <c r="N53" s="175">
        <v>22.3</v>
      </c>
      <c r="O53" s="175">
        <f t="shared" si="4"/>
        <v>106.4</v>
      </c>
      <c r="P53" s="75">
        <f t="shared" si="6"/>
        <v>4745.44</v>
      </c>
    </row>
    <row r="54" s="164" customFormat="1" ht="36.9" hidden="1" customHeight="1" spans="1:16">
      <c r="A54" s="33">
        <v>48</v>
      </c>
      <c r="B54" s="67" t="s">
        <v>457</v>
      </c>
      <c r="C54" s="66" t="s">
        <v>127</v>
      </c>
      <c r="D54" s="67" t="s">
        <v>458</v>
      </c>
      <c r="E54" s="65" t="s">
        <v>121</v>
      </c>
      <c r="F54" s="66" t="s">
        <v>340</v>
      </c>
      <c r="G54" s="97">
        <v>6411.36</v>
      </c>
      <c r="H54" s="97">
        <f t="shared" si="3"/>
        <v>6411.36</v>
      </c>
      <c r="I54" s="97"/>
      <c r="J54" s="66"/>
      <c r="K54" s="66"/>
      <c r="L54" s="67"/>
      <c r="M54" s="70" t="s">
        <v>315</v>
      </c>
      <c r="N54" s="175">
        <v>10.2</v>
      </c>
      <c r="O54" s="175">
        <f t="shared" si="4"/>
        <v>628.564705882353</v>
      </c>
      <c r="P54" s="75">
        <f t="shared" si="6"/>
        <v>12822.72</v>
      </c>
    </row>
    <row r="55" s="164" customFormat="1" ht="36.9" hidden="1" customHeight="1" spans="1:16">
      <c r="A55" s="33">
        <v>49</v>
      </c>
      <c r="B55" s="67" t="s">
        <v>459</v>
      </c>
      <c r="C55" s="66" t="s">
        <v>127</v>
      </c>
      <c r="D55" s="67" t="s">
        <v>460</v>
      </c>
      <c r="E55" s="65" t="s">
        <v>121</v>
      </c>
      <c r="F55" s="66" t="s">
        <v>340</v>
      </c>
      <c r="G55" s="97">
        <v>2918.4</v>
      </c>
      <c r="H55" s="97">
        <f t="shared" si="3"/>
        <v>2918.4</v>
      </c>
      <c r="I55" s="97"/>
      <c r="J55" s="66"/>
      <c r="K55" s="66"/>
      <c r="L55" s="67"/>
      <c r="M55" s="70" t="s">
        <v>315</v>
      </c>
      <c r="N55" s="175">
        <v>19.2</v>
      </c>
      <c r="O55" s="175">
        <f t="shared" si="4"/>
        <v>152</v>
      </c>
      <c r="P55" s="75">
        <f t="shared" si="6"/>
        <v>5836.8</v>
      </c>
    </row>
    <row r="56" s="164" customFormat="1" ht="36.9" hidden="1" customHeight="1" spans="1:16">
      <c r="A56" s="33">
        <v>50</v>
      </c>
      <c r="B56" s="67" t="s">
        <v>461</v>
      </c>
      <c r="C56" s="66" t="s">
        <v>127</v>
      </c>
      <c r="D56" s="67" t="s">
        <v>462</v>
      </c>
      <c r="E56" s="65" t="s">
        <v>121</v>
      </c>
      <c r="F56" s="66" t="s">
        <v>340</v>
      </c>
      <c r="G56" s="97">
        <v>2280</v>
      </c>
      <c r="H56" s="97">
        <f t="shared" si="3"/>
        <v>2280</v>
      </c>
      <c r="I56" s="97"/>
      <c r="J56" s="66"/>
      <c r="K56" s="66"/>
      <c r="L56" s="67"/>
      <c r="M56" s="70" t="s">
        <v>315</v>
      </c>
      <c r="N56" s="175">
        <v>15</v>
      </c>
      <c r="O56" s="175">
        <f t="shared" si="4"/>
        <v>152</v>
      </c>
      <c r="P56" s="75">
        <f t="shared" si="6"/>
        <v>4560</v>
      </c>
    </row>
    <row r="57" s="164" customFormat="1" ht="36.9" hidden="1" customHeight="1" spans="1:16">
      <c r="A57" s="33">
        <v>51</v>
      </c>
      <c r="B57" s="67" t="s">
        <v>463</v>
      </c>
      <c r="C57" s="66" t="s">
        <v>127</v>
      </c>
      <c r="D57" s="67" t="s">
        <v>464</v>
      </c>
      <c r="E57" s="65" t="s">
        <v>121</v>
      </c>
      <c r="F57" s="66" t="s">
        <v>340</v>
      </c>
      <c r="G57" s="97">
        <v>2128</v>
      </c>
      <c r="H57" s="97">
        <f t="shared" si="3"/>
        <v>2128</v>
      </c>
      <c r="I57" s="97"/>
      <c r="J57" s="66"/>
      <c r="K57" s="66"/>
      <c r="L57" s="67"/>
      <c r="M57" s="70" t="s">
        <v>315</v>
      </c>
      <c r="N57" s="175">
        <v>14</v>
      </c>
      <c r="O57" s="175">
        <f t="shared" si="4"/>
        <v>152</v>
      </c>
      <c r="P57" s="75">
        <f t="shared" si="6"/>
        <v>4256</v>
      </c>
    </row>
    <row r="58" s="164" customFormat="1" ht="36.9" hidden="1" customHeight="1" spans="1:16">
      <c r="A58" s="33">
        <v>52</v>
      </c>
      <c r="B58" s="67" t="s">
        <v>465</v>
      </c>
      <c r="C58" s="66" t="s">
        <v>127</v>
      </c>
      <c r="D58" s="67" t="s">
        <v>466</v>
      </c>
      <c r="E58" s="65" t="s">
        <v>121</v>
      </c>
      <c r="F58" s="66" t="s">
        <v>340</v>
      </c>
      <c r="G58" s="97">
        <v>5202.96</v>
      </c>
      <c r="H58" s="97">
        <f t="shared" si="3"/>
        <v>5202.96</v>
      </c>
      <c r="I58" s="97"/>
      <c r="J58" s="66"/>
      <c r="K58" s="66"/>
      <c r="L58" s="67"/>
      <c r="M58" s="70" t="s">
        <v>315</v>
      </c>
      <c r="N58" s="175">
        <v>48.9</v>
      </c>
      <c r="O58" s="175">
        <f t="shared" si="4"/>
        <v>106.4</v>
      </c>
      <c r="P58" s="75">
        <f t="shared" si="6"/>
        <v>10405.92</v>
      </c>
    </row>
    <row r="59" s="164" customFormat="1" ht="36.9" hidden="1" customHeight="1" spans="1:16">
      <c r="A59" s="33">
        <v>53</v>
      </c>
      <c r="B59" s="67" t="s">
        <v>467</v>
      </c>
      <c r="C59" s="66" t="s">
        <v>127</v>
      </c>
      <c r="D59" s="67" t="s">
        <v>468</v>
      </c>
      <c r="E59" s="65" t="s">
        <v>121</v>
      </c>
      <c r="F59" s="66" t="s">
        <v>340</v>
      </c>
      <c r="G59" s="97">
        <v>3511.2</v>
      </c>
      <c r="H59" s="97">
        <f t="shared" si="3"/>
        <v>3511.2</v>
      </c>
      <c r="I59" s="97"/>
      <c r="J59" s="66"/>
      <c r="K59" s="66"/>
      <c r="L59" s="67"/>
      <c r="M59" s="70" t="s">
        <v>315</v>
      </c>
      <c r="N59" s="175">
        <v>33</v>
      </c>
      <c r="O59" s="175">
        <f t="shared" si="4"/>
        <v>106.4</v>
      </c>
      <c r="P59" s="75">
        <f t="shared" si="6"/>
        <v>7022.4</v>
      </c>
    </row>
    <row r="60" s="164" customFormat="1" ht="36.9" hidden="1" customHeight="1" spans="1:16">
      <c r="A60" s="33">
        <v>54</v>
      </c>
      <c r="B60" s="67" t="s">
        <v>469</v>
      </c>
      <c r="C60" s="66" t="s">
        <v>127</v>
      </c>
      <c r="D60" s="67" t="s">
        <v>470</v>
      </c>
      <c r="E60" s="65" t="s">
        <v>121</v>
      </c>
      <c r="F60" s="66" t="s">
        <v>340</v>
      </c>
      <c r="G60" s="97">
        <v>2432</v>
      </c>
      <c r="H60" s="97">
        <f t="shared" si="3"/>
        <v>2432</v>
      </c>
      <c r="I60" s="97"/>
      <c r="J60" s="66"/>
      <c r="K60" s="66"/>
      <c r="L60" s="67"/>
      <c r="M60" s="70" t="s">
        <v>315</v>
      </c>
      <c r="N60" s="175">
        <v>16</v>
      </c>
      <c r="O60" s="175">
        <f t="shared" si="4"/>
        <v>152</v>
      </c>
      <c r="P60" s="75">
        <f t="shared" si="6"/>
        <v>4864</v>
      </c>
    </row>
    <row r="69" spans="2:2">
      <c r="B69" s="84" t="s">
        <v>471</v>
      </c>
    </row>
  </sheetData>
  <sortState ref="A7:Q93">
    <sortCondition ref="E7:E93" customList="楚雄市,双柏县,牟定县,南华县,姚安县,大姚县,永仁县,元谋县,武定县,禄丰县"/>
  </sortState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4">
    <cfRule type="duplicateValues" dxfId="0" priority="7"/>
    <cfRule type="duplicateValues" dxfId="0" priority="8"/>
  </conditionalFormatting>
  <conditionalFormatting sqref="B5">
    <cfRule type="duplicateValues" dxfId="0" priority="5"/>
    <cfRule type="duplicateValues" dxfId="0" priority="6"/>
  </conditionalFormatting>
  <conditionalFormatting sqref="B28:B30">
    <cfRule type="duplicateValues" dxfId="0" priority="3"/>
    <cfRule type="duplicateValues" dxfId="0" priority="4"/>
  </conditionalFormatting>
  <conditionalFormatting sqref="B31:B60">
    <cfRule type="duplicateValues" dxfId="0" priority="1"/>
    <cfRule type="duplicateValues" dxfId="0" priority="2"/>
  </conditionalFormatting>
  <conditionalFormatting sqref="O4:O6">
    <cfRule type="cellIs" dxfId="1" priority="13" operator="greaterThan">
      <formula>750</formula>
    </cfRule>
  </conditionalFormatting>
  <conditionalFormatting sqref="B61:B1048576 B1:B3 B6:B27">
    <cfRule type="duplicateValues" dxfId="0" priority="9"/>
    <cfRule type="duplicateValues" dxfId="0" priority="10"/>
  </conditionalFormatting>
  <printOptions horizontalCentered="1"/>
  <pageMargins left="0.984251968503937" right="0.708661417322835" top="0.78740157480315" bottom="0.78740157480315" header="0.31496062992126" footer="0.31496062992126"/>
  <pageSetup paperSize="8" scale="86" orientation="landscape"/>
  <headerFooter>
    <oddFooter>&amp;C第 &amp;P 页</oddFooter>
  </headerFooter>
  <rowBreaks count="2" manualBreakCount="2">
    <brk id="26" max="12" man="1"/>
    <brk id="46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7"/>
  <sheetViews>
    <sheetView view="pageBreakPreview" zoomScaleNormal="100" workbookViewId="0">
      <selection activeCell="A1" sqref="A1:L7"/>
    </sheetView>
  </sheetViews>
  <sheetFormatPr defaultColWidth="9" defaultRowHeight="13.5"/>
  <cols>
    <col min="1" max="1" width="8.66666666666667" style="40" customWidth="1"/>
    <col min="2" max="2" width="24.4416666666667" style="61" customWidth="1"/>
    <col min="3" max="3" width="12.8833333333333" style="40" customWidth="1"/>
    <col min="4" max="4" width="52.6666666666667" style="40" customWidth="1"/>
    <col min="5" max="5" width="9.775" style="40" customWidth="1"/>
    <col min="6" max="6" width="13.4416666666667" style="40" customWidth="1"/>
    <col min="7" max="8" width="10" style="40" customWidth="1"/>
    <col min="9" max="9" width="10.2166666666667" style="40" customWidth="1"/>
    <col min="10" max="10" width="10.1083333333333" style="40" customWidth="1"/>
    <col min="11" max="11" width="10" style="40" customWidth="1"/>
    <col min="12" max="12" width="12.8833333333333" style="40" customWidth="1"/>
    <col min="13" max="13" width="15" style="38" customWidth="1"/>
    <col min="14" max="15" width="9" style="41"/>
    <col min="16" max="16" width="9" style="78"/>
    <col min="17" max="16384" width="9" style="41"/>
  </cols>
  <sheetData>
    <row r="1" ht="22.2" customHeight="1" spans="1:13">
      <c r="A1" s="4" t="s">
        <v>472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2.2" customHeight="1" spans="1:13">
      <c r="A2" s="5" t="s">
        <v>98</v>
      </c>
      <c r="B2" s="5" t="s">
        <v>99</v>
      </c>
      <c r="C2" s="5" t="s">
        <v>100</v>
      </c>
      <c r="D2" s="5" t="s">
        <v>101</v>
      </c>
      <c r="E2" s="5" t="s">
        <v>102</v>
      </c>
      <c r="F2" s="5" t="s">
        <v>103</v>
      </c>
      <c r="G2" s="6" t="s">
        <v>118</v>
      </c>
      <c r="H2" s="5" t="s">
        <v>105</v>
      </c>
      <c r="I2" s="5"/>
      <c r="J2" s="5"/>
      <c r="K2" s="5"/>
      <c r="L2" s="5" t="s">
        <v>106</v>
      </c>
      <c r="M2" s="18" t="s">
        <v>107</v>
      </c>
    </row>
    <row r="3" ht="31.95" customHeight="1" spans="1:14">
      <c r="A3" s="5"/>
      <c r="B3" s="5"/>
      <c r="C3" s="5"/>
      <c r="D3" s="5"/>
      <c r="E3" s="5"/>
      <c r="F3" s="5"/>
      <c r="G3" s="6"/>
      <c r="H3" s="5" t="s">
        <v>108</v>
      </c>
      <c r="I3" s="5" t="s">
        <v>109</v>
      </c>
      <c r="J3" s="5" t="s">
        <v>110</v>
      </c>
      <c r="K3" s="5" t="s">
        <v>111</v>
      </c>
      <c r="L3" s="5"/>
      <c r="M3" s="18"/>
      <c r="N3" s="78">
        <v>1.5</v>
      </c>
    </row>
    <row r="4" s="38" customFormat="1" ht="27" hidden="1" spans="1:16">
      <c r="A4" s="5"/>
      <c r="B4" s="7" t="s">
        <v>67</v>
      </c>
      <c r="C4" s="7" t="s">
        <v>112</v>
      </c>
      <c r="D4" s="7" t="s">
        <v>113</v>
      </c>
      <c r="E4" s="5"/>
      <c r="F4" s="5" t="s">
        <v>65</v>
      </c>
      <c r="G4" s="7" t="s">
        <v>114</v>
      </c>
      <c r="H4" s="5" t="s">
        <v>115</v>
      </c>
      <c r="I4" s="5" t="s">
        <v>116</v>
      </c>
      <c r="J4" s="5" t="s">
        <v>117</v>
      </c>
      <c r="K4" s="5" t="s">
        <v>118</v>
      </c>
      <c r="L4" s="5" t="s">
        <v>4</v>
      </c>
      <c r="M4" s="19" t="s">
        <v>112</v>
      </c>
      <c r="N4" s="20">
        <f>K5-SUM(G7:G1922)</f>
        <v>0</v>
      </c>
      <c r="O4" s="50">
        <f>C5+D5+M5-L5</f>
        <v>2.08073</v>
      </c>
      <c r="P4" s="31"/>
    </row>
    <row r="5" s="38" customFormat="1" hidden="1" spans="1:16">
      <c r="A5" s="5"/>
      <c r="B5" s="7">
        <f>SUM(B6:B6)</f>
        <v>1</v>
      </c>
      <c r="C5" s="42">
        <f>SUM(C6:C6)</f>
        <v>2.08073</v>
      </c>
      <c r="D5" s="51">
        <f>SUM(D6:D6)</f>
        <v>0</v>
      </c>
      <c r="E5" s="43" t="s">
        <v>120</v>
      </c>
      <c r="F5" s="44">
        <f t="shared" ref="F5:M5" si="0">SUM(F6:F6)</f>
        <v>1</v>
      </c>
      <c r="G5" s="44">
        <f t="shared" si="0"/>
        <v>0</v>
      </c>
      <c r="H5" s="44">
        <f t="shared" si="0"/>
        <v>1</v>
      </c>
      <c r="I5" s="44">
        <f t="shared" si="0"/>
        <v>0</v>
      </c>
      <c r="J5" s="44">
        <f t="shared" si="0"/>
        <v>0</v>
      </c>
      <c r="K5" s="51">
        <f t="shared" si="0"/>
        <v>20807.3</v>
      </c>
      <c r="L5" s="42">
        <f t="shared" si="0"/>
        <v>2.08073</v>
      </c>
      <c r="M5" s="52">
        <f t="shared" si="0"/>
        <v>2.08073</v>
      </c>
      <c r="N5" s="20">
        <f t="shared" ref="N5:N6" si="1">F5-G5-H5-I5-J5</f>
        <v>0</v>
      </c>
      <c r="O5" s="31"/>
      <c r="P5" s="31"/>
    </row>
    <row r="6" s="39" customFormat="1" ht="22.2" hidden="1" customHeight="1" spans="1:16">
      <c r="A6" s="5"/>
      <c r="B6" s="5">
        <f>COUNTIFS($E$7:$E$1974,E6,$M$7:$M$1974,"十四五")</f>
        <v>1</v>
      </c>
      <c r="C6" s="45">
        <f>SUMPRODUCT(($E$7:$E$1973=E6)*($M$7:$M$1973="十四五")*($G$7:$G$1973))/10000</f>
        <v>2.08073</v>
      </c>
      <c r="D6" s="53">
        <f>L6-C6</f>
        <v>0</v>
      </c>
      <c r="E6" s="46" t="s">
        <v>121</v>
      </c>
      <c r="F6" s="47">
        <f>COUNTIFS($E$7:$E$1922,E6)</f>
        <v>1</v>
      </c>
      <c r="G6" s="47">
        <f>COUNTIFS($E$7:$E$1922,E6,$G$7:$G$1922,"&lt;10000")</f>
        <v>0</v>
      </c>
      <c r="H6" s="47">
        <f>COUNTIFS($E$7:$E$1922,E6,$G$7:$G$1922,"&gt;=10000",$G$7:$G$1922,"&lt;50000")</f>
        <v>1</v>
      </c>
      <c r="I6" s="47">
        <f>COUNTIFS($E$7:$E$1922,E6,$G$7:$G$1922,"&gt;=50000",$G$7:$G$1922,"&lt;100000")</f>
        <v>0</v>
      </c>
      <c r="J6" s="47">
        <f>COUNTIFS($E$7:$E$1922,E6,$G$7:$G$1922,"&gt;=100000")</f>
        <v>0</v>
      </c>
      <c r="K6" s="53">
        <f>SUMIF($E$7:$E$1922,$E6,$G$7:$G$1922)</f>
        <v>20807.3</v>
      </c>
      <c r="L6" s="45">
        <f t="shared" ref="L6" si="2">K6/10000</f>
        <v>2.08073</v>
      </c>
      <c r="M6" s="145">
        <f>SUMPRODUCT(($E$7:$E$1973=E6)*($M$7:$M$1973="十四五")*($G$7:$G$1973))/10000</f>
        <v>2.08073</v>
      </c>
      <c r="N6" s="27">
        <f t="shared" si="1"/>
        <v>0</v>
      </c>
      <c r="O6" s="55"/>
      <c r="P6" s="55"/>
    </row>
    <row r="7" s="3" customFormat="1" ht="52.65" customHeight="1" spans="1:13">
      <c r="A7" s="33">
        <v>1</v>
      </c>
      <c r="B7" s="159" t="s">
        <v>473</v>
      </c>
      <c r="C7" s="14" t="s">
        <v>127</v>
      </c>
      <c r="D7" s="160" t="s">
        <v>474</v>
      </c>
      <c r="E7" s="33" t="s">
        <v>121</v>
      </c>
      <c r="F7" s="33">
        <v>2022</v>
      </c>
      <c r="G7" s="80">
        <v>20807.3</v>
      </c>
      <c r="H7" s="80">
        <f t="shared" ref="H7" si="3">G7</f>
        <v>20807.3</v>
      </c>
      <c r="I7" s="33"/>
      <c r="J7" s="33"/>
      <c r="K7" s="33"/>
      <c r="L7" s="14" t="s">
        <v>475</v>
      </c>
      <c r="M7" s="29" t="s">
        <v>125</v>
      </c>
    </row>
    <row r="8" ht="24.15" customHeight="1" spans="1:13">
      <c r="A8" s="161"/>
      <c r="B8" s="162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14"/>
    </row>
    <row r="9" ht="24.15" customHeight="1" spans="13:13">
      <c r="M9" s="114"/>
    </row>
    <row r="10" ht="24.15" customHeight="1" spans="13:13">
      <c r="M10" s="114"/>
    </row>
    <row r="11" ht="24.15" customHeight="1" spans="13:13">
      <c r="M11" s="114"/>
    </row>
    <row r="12" ht="24.15" customHeight="1" spans="13:13">
      <c r="M12" s="114"/>
    </row>
    <row r="13" ht="24.15" customHeight="1" spans="13:13">
      <c r="M13" s="114"/>
    </row>
    <row r="14" ht="24.15" customHeight="1" spans="13:13">
      <c r="M14" s="114"/>
    </row>
    <row r="15" ht="24.15" customHeight="1" spans="13:13">
      <c r="M15" s="114"/>
    </row>
    <row r="16" ht="24.15" customHeight="1" spans="13:13">
      <c r="M16" s="114"/>
    </row>
    <row r="17" ht="24.15" customHeight="1" spans="13:13">
      <c r="M17" s="114"/>
    </row>
    <row r="18" ht="24.15" customHeight="1" spans="13:13">
      <c r="M18" s="114"/>
    </row>
    <row r="19" ht="24.15" customHeight="1" spans="13:13">
      <c r="M19" s="114"/>
    </row>
    <row r="20" ht="24.15" customHeight="1" spans="13:13">
      <c r="M20" s="114"/>
    </row>
    <row r="21" ht="24.15" customHeight="1" spans="13:13">
      <c r="M21" s="114"/>
    </row>
    <row r="22" ht="24.15" customHeight="1" spans="13:13">
      <c r="M22" s="114"/>
    </row>
    <row r="23" ht="24.15" customHeight="1" spans="13:13">
      <c r="M23" s="114"/>
    </row>
    <row r="24" ht="24.15" customHeight="1" spans="13:13">
      <c r="M24" s="31"/>
    </row>
    <row r="25" ht="24.15" customHeight="1" spans="13:13">
      <c r="M25" s="31"/>
    </row>
    <row r="26" ht="24.15" customHeight="1" spans="13:13">
      <c r="M26" s="31"/>
    </row>
    <row r="27" ht="24.15" customHeight="1" spans="13:13">
      <c r="M27" s="31"/>
    </row>
    <row r="28" ht="24.15" customHeight="1" spans="13:13">
      <c r="M28" s="31"/>
    </row>
    <row r="29" ht="24.15" customHeight="1" spans="13:13">
      <c r="M29" s="31"/>
    </row>
    <row r="30" ht="24.15" customHeight="1" spans="13:13">
      <c r="M30" s="31"/>
    </row>
    <row r="31" ht="24.15" customHeight="1" spans="13:13">
      <c r="M31" s="31"/>
    </row>
    <row r="32" ht="24.15" customHeight="1" spans="13:13">
      <c r="M32" s="31"/>
    </row>
    <row r="33" ht="24.15" customHeight="1" spans="13:13">
      <c r="M33" s="31"/>
    </row>
    <row r="34" ht="24.15" customHeight="1" spans="13:13">
      <c r="M34" s="31"/>
    </row>
    <row r="35" ht="24.15" customHeight="1" spans="13:13">
      <c r="M35" s="31"/>
    </row>
    <row r="36" ht="24.15" customHeight="1" spans="13:13">
      <c r="M36" s="31"/>
    </row>
    <row r="37" ht="24.15" customHeight="1" spans="13:13">
      <c r="M37" s="31"/>
    </row>
    <row r="38" ht="24.15" customHeight="1" spans="13:13">
      <c r="M38" s="31"/>
    </row>
    <row r="39" ht="24.15" customHeight="1" spans="13:13">
      <c r="M39" s="31"/>
    </row>
    <row r="40" ht="24.15" customHeight="1" spans="13:13">
      <c r="M40" s="31"/>
    </row>
    <row r="41" ht="24.15" customHeight="1" spans="13:13">
      <c r="M41" s="31"/>
    </row>
    <row r="42" ht="24.15" customHeight="1" spans="13:13">
      <c r="M42" s="31"/>
    </row>
    <row r="43" ht="24.15" customHeight="1" spans="13:13">
      <c r="M43" s="31"/>
    </row>
    <row r="44" ht="24.15" customHeight="1" spans="13:13">
      <c r="M44" s="31"/>
    </row>
    <row r="45" ht="24.15" customHeight="1" spans="13:13">
      <c r="M45" s="31"/>
    </row>
    <row r="46" ht="24.15" customHeight="1" spans="13:13">
      <c r="M46" s="31"/>
    </row>
    <row r="47" ht="24.15" customHeight="1" spans="13:13">
      <c r="M47" s="31"/>
    </row>
    <row r="48" ht="24.15" customHeight="1" spans="13:13">
      <c r="M48" s="31"/>
    </row>
    <row r="49" ht="24.15" customHeight="1" spans="13:13">
      <c r="M49" s="31"/>
    </row>
    <row r="50" ht="24.15" customHeight="1" spans="13:13">
      <c r="M50" s="31"/>
    </row>
    <row r="51" ht="24.15" customHeight="1" spans="13:13">
      <c r="M51" s="31"/>
    </row>
    <row r="52" ht="24.15" customHeight="1" spans="13:13">
      <c r="M52" s="31"/>
    </row>
    <row r="53" ht="24.15" customHeight="1" spans="13:13">
      <c r="M53" s="31"/>
    </row>
    <row r="54" ht="24.15" customHeight="1" spans="13:13">
      <c r="M54" s="31"/>
    </row>
    <row r="55" ht="24.15" customHeight="1" spans="13:13">
      <c r="M55" s="31"/>
    </row>
    <row r="56" ht="24.15" customHeight="1" spans="13:13">
      <c r="M56" s="31"/>
    </row>
    <row r="57" ht="24.15" customHeight="1" spans="13:13">
      <c r="M57" s="31"/>
    </row>
    <row r="58" ht="24.15" customHeight="1" spans="13:13">
      <c r="M58" s="31"/>
    </row>
    <row r="59" ht="24.15" customHeight="1" spans="13:13">
      <c r="M59" s="31"/>
    </row>
    <row r="60" ht="24.15" customHeight="1" spans="13:13">
      <c r="M60" s="31"/>
    </row>
    <row r="61" ht="24.15" customHeight="1" spans="13:13">
      <c r="M61" s="31"/>
    </row>
    <row r="62" ht="24.15" customHeight="1" spans="13:13">
      <c r="M62" s="31"/>
    </row>
    <row r="63" ht="24.15" customHeight="1" spans="13:13">
      <c r="M63" s="31"/>
    </row>
    <row r="64" ht="24.15" customHeight="1" spans="13:13">
      <c r="M64" s="31"/>
    </row>
    <row r="65" ht="24.15" customHeight="1" spans="13:13">
      <c r="M65" s="31"/>
    </row>
    <row r="66" ht="24.15" customHeight="1" spans="13:13">
      <c r="M66" s="31"/>
    </row>
    <row r="67" ht="24.15" customHeight="1" spans="13:13">
      <c r="M67" s="31"/>
    </row>
    <row r="68" ht="24.15" customHeight="1" spans="13:13">
      <c r="M68" s="31"/>
    </row>
    <row r="69" ht="24.15" customHeight="1" spans="13:13">
      <c r="M69" s="31"/>
    </row>
    <row r="70" ht="24.15" customHeight="1" spans="13:13">
      <c r="M70" s="31"/>
    </row>
    <row r="71" ht="24.15" customHeight="1" spans="13:13">
      <c r="M71" s="31"/>
    </row>
    <row r="72" ht="24.15" customHeight="1" spans="13:13">
      <c r="M72" s="31"/>
    </row>
    <row r="73" ht="24.15" customHeight="1" spans="13:13">
      <c r="M73" s="31"/>
    </row>
    <row r="74" ht="24.15" customHeight="1" spans="13:13">
      <c r="M74" s="31"/>
    </row>
    <row r="75" ht="24.15" customHeight="1" spans="13:13">
      <c r="M75" s="31"/>
    </row>
    <row r="76" ht="24.15" customHeight="1" spans="13:13">
      <c r="M76" s="31"/>
    </row>
    <row r="77" ht="24.15" customHeight="1" spans="13:13">
      <c r="M77" s="31"/>
    </row>
    <row r="78" ht="24.15" customHeight="1" spans="13:13">
      <c r="M78" s="31"/>
    </row>
    <row r="79" ht="24.15" customHeight="1" spans="13:13">
      <c r="M79" s="31"/>
    </row>
    <row r="80" ht="24.15" customHeight="1" spans="13:13">
      <c r="M80" s="31"/>
    </row>
    <row r="81" ht="24.15" customHeight="1" spans="13:13">
      <c r="M81" s="31"/>
    </row>
    <row r="82" ht="24.15" customHeight="1" spans="13:13">
      <c r="M82" s="31"/>
    </row>
    <row r="83" ht="24.15" customHeight="1" spans="13:13">
      <c r="M83" s="31"/>
    </row>
    <row r="84" ht="24.15" customHeight="1" spans="13:13">
      <c r="M84" s="31"/>
    </row>
    <row r="85" ht="24.15" customHeight="1" spans="13:13">
      <c r="M85" s="31"/>
    </row>
    <row r="86" ht="24.15" customHeight="1" spans="13:13">
      <c r="M86" s="31"/>
    </row>
    <row r="87" ht="24.15" customHeight="1" spans="13:13">
      <c r="M87" s="31"/>
    </row>
    <row r="88" ht="24.15" customHeight="1" spans="13:13">
      <c r="M88" s="31"/>
    </row>
    <row r="89" ht="24.15" customHeight="1" spans="13:13">
      <c r="M89" s="31"/>
    </row>
    <row r="90" ht="24.15" customHeight="1" spans="13:13">
      <c r="M90" s="31"/>
    </row>
    <row r="91" ht="24.15" customHeight="1" spans="13:13">
      <c r="M91" s="31"/>
    </row>
    <row r="92" ht="24.15" customHeight="1" spans="13:13">
      <c r="M92" s="31"/>
    </row>
    <row r="93" ht="24.15" customHeight="1" spans="13:13">
      <c r="M93" s="31"/>
    </row>
    <row r="94" ht="24.15" customHeight="1" spans="13:13">
      <c r="M94" s="31"/>
    </row>
    <row r="95" ht="24.15" customHeight="1" spans="13:13">
      <c r="M95" s="31"/>
    </row>
    <row r="96" ht="24.15" customHeight="1" spans="13:13">
      <c r="M96" s="31"/>
    </row>
    <row r="97" ht="24.15" customHeight="1" spans="13:13">
      <c r="M97" s="31"/>
    </row>
    <row r="98" ht="24.15" customHeight="1" spans="13:13">
      <c r="M98" s="31"/>
    </row>
    <row r="99" ht="24.15" customHeight="1" spans="13:13">
      <c r="M99" s="31"/>
    </row>
    <row r="100" ht="24.15" customHeight="1" spans="13:13">
      <c r="M100" s="31"/>
    </row>
    <row r="101" ht="24.15" customHeight="1" spans="13:13">
      <c r="M101" s="31"/>
    </row>
    <row r="102" ht="24.15" customHeight="1" spans="13:13">
      <c r="M102" s="31"/>
    </row>
    <row r="103" ht="24.15" customHeight="1" spans="13:13">
      <c r="M103" s="31"/>
    </row>
    <row r="104" ht="24.15" customHeight="1" spans="13:13">
      <c r="M104" s="31"/>
    </row>
    <row r="105" ht="24.15" customHeight="1" spans="13:13">
      <c r="M105" s="31"/>
    </row>
    <row r="106" ht="24.15" customHeight="1" spans="13:13">
      <c r="M106" s="31"/>
    </row>
    <row r="107" ht="24.15" customHeight="1" spans="13:13">
      <c r="M107" s="31"/>
    </row>
    <row r="108" ht="24.15" customHeight="1" spans="13:13">
      <c r="M108" s="31"/>
    </row>
    <row r="109" ht="24.15" customHeight="1" spans="13:13">
      <c r="M109" s="31"/>
    </row>
    <row r="110" ht="24.15" customHeight="1" spans="13:13">
      <c r="M110" s="31"/>
    </row>
    <row r="111" ht="24.15" customHeight="1" spans="13:13">
      <c r="M111" s="31"/>
    </row>
    <row r="112" ht="24.15" customHeight="1" spans="13:13">
      <c r="M112" s="31"/>
    </row>
    <row r="113" ht="24.15" customHeight="1" spans="13:13">
      <c r="M113" s="31"/>
    </row>
    <row r="114" ht="24.15" customHeight="1" spans="13:13">
      <c r="M114" s="31"/>
    </row>
    <row r="115" ht="24.15" customHeight="1" spans="13:13">
      <c r="M115" s="31"/>
    </row>
    <row r="116" ht="24.15" customHeight="1" spans="13:13">
      <c r="M116" s="31"/>
    </row>
    <row r="117" ht="24.15" customHeight="1" spans="13:13">
      <c r="M117" s="31"/>
    </row>
    <row r="118" ht="24.15" customHeight="1" spans="13:13">
      <c r="M118" s="31"/>
    </row>
    <row r="119" ht="24.15" customHeight="1" spans="13:13">
      <c r="M119" s="31"/>
    </row>
    <row r="120" ht="24.15" customHeight="1" spans="13:13">
      <c r="M120" s="31"/>
    </row>
    <row r="121" ht="24.15" customHeight="1" spans="13:13">
      <c r="M121" s="31"/>
    </row>
    <row r="122" ht="24.15" customHeight="1" spans="13:13">
      <c r="M122" s="31"/>
    </row>
    <row r="123" ht="24.15" customHeight="1" spans="13:13">
      <c r="M123" s="31"/>
    </row>
    <row r="124" ht="24.15" customHeight="1" spans="13:13">
      <c r="M124" s="31"/>
    </row>
    <row r="125" ht="24.15" customHeight="1" spans="13:13">
      <c r="M125" s="31"/>
    </row>
    <row r="126" ht="24.15" customHeight="1" spans="13:13">
      <c r="M126" s="31"/>
    </row>
    <row r="127" ht="24.15" customHeight="1" spans="13:13">
      <c r="M127" s="31"/>
    </row>
    <row r="128" ht="24.15" customHeight="1" spans="13:13">
      <c r="M128" s="31"/>
    </row>
    <row r="129" ht="24.15" customHeight="1" spans="13:13">
      <c r="M129" s="31"/>
    </row>
    <row r="130" ht="24.15" customHeight="1" spans="13:13">
      <c r="M130" s="31"/>
    </row>
    <row r="131" ht="24.15" customHeight="1" spans="13:13">
      <c r="M131" s="31"/>
    </row>
    <row r="132" ht="24.15" customHeight="1" spans="13:13">
      <c r="M132" s="31"/>
    </row>
    <row r="133" ht="24.15" customHeight="1" spans="13:13">
      <c r="M133" s="31"/>
    </row>
    <row r="134" ht="24.15" customHeight="1" spans="13:13">
      <c r="M134" s="31"/>
    </row>
    <row r="135" ht="24.15" customHeight="1" spans="13:13">
      <c r="M135" s="31"/>
    </row>
    <row r="136" ht="24.15" customHeight="1" spans="13:13">
      <c r="M136" s="31"/>
    </row>
    <row r="137" ht="24.15" customHeight="1" spans="13:13">
      <c r="M137" s="31"/>
    </row>
    <row r="138" ht="24.15" customHeight="1" spans="13:13">
      <c r="M138" s="31"/>
    </row>
    <row r="139" ht="24.15" customHeight="1" spans="13:13">
      <c r="M139" s="31"/>
    </row>
    <row r="140" ht="24.15" customHeight="1" spans="13:13">
      <c r="M140" s="31"/>
    </row>
    <row r="141" ht="24.15" customHeight="1" spans="13:13">
      <c r="M141" s="31"/>
    </row>
    <row r="142" ht="24.15" customHeight="1" spans="13:13">
      <c r="M142" s="31"/>
    </row>
    <row r="143" ht="24.15" customHeight="1" spans="13:13">
      <c r="M143" s="31"/>
    </row>
    <row r="144" ht="24.15" customHeight="1" spans="13:13">
      <c r="M144" s="31"/>
    </row>
    <row r="145" ht="24.15" customHeight="1" spans="13:13">
      <c r="M145" s="31"/>
    </row>
    <row r="146" ht="24.15" customHeight="1" spans="13:13">
      <c r="M146" s="31"/>
    </row>
    <row r="147" ht="24.15" customHeight="1" spans="13:13">
      <c r="M147" s="31"/>
    </row>
    <row r="148" ht="24.15" customHeight="1" spans="13:13">
      <c r="M148" s="31"/>
    </row>
    <row r="149" ht="24.15" customHeight="1" spans="13:13">
      <c r="M149" s="31"/>
    </row>
    <row r="150" ht="24.15" customHeight="1" spans="13:13">
      <c r="M150" s="31"/>
    </row>
    <row r="151" ht="24.15" customHeight="1" spans="13:13">
      <c r="M151" s="31"/>
    </row>
    <row r="152" ht="24.15" customHeight="1" spans="13:13">
      <c r="M152" s="31"/>
    </row>
    <row r="153" ht="24.15" customHeight="1" spans="13:13">
      <c r="M153" s="31"/>
    </row>
    <row r="154" ht="24.15" customHeight="1" spans="13:13">
      <c r="M154" s="31"/>
    </row>
    <row r="155" ht="24.15" customHeight="1" spans="13:13">
      <c r="M155" s="31"/>
    </row>
    <row r="156" ht="24.15" customHeight="1" spans="13:13">
      <c r="M156" s="31"/>
    </row>
    <row r="157" ht="24.15" customHeight="1" spans="13:13">
      <c r="M157" s="31"/>
    </row>
    <row r="158" ht="24.15" customHeight="1" spans="13:13">
      <c r="M158" s="31"/>
    </row>
    <row r="159" ht="24.15" customHeight="1" spans="13:13">
      <c r="M159" s="31"/>
    </row>
    <row r="160" ht="24.15" customHeight="1" spans="13:13">
      <c r="M160" s="31"/>
    </row>
    <row r="161" ht="24.15" customHeight="1" spans="13:13">
      <c r="M161" s="31"/>
    </row>
    <row r="162" ht="24.15" customHeight="1" spans="13:13">
      <c r="M162" s="31"/>
    </row>
    <row r="163" ht="24.15" customHeight="1" spans="13:13">
      <c r="M163" s="31"/>
    </row>
    <row r="164" ht="24.15" customHeight="1" spans="13:13">
      <c r="M164" s="31"/>
    </row>
    <row r="165" ht="24.15" customHeight="1" spans="13:13">
      <c r="M165" s="31"/>
    </row>
    <row r="166" ht="24.15" customHeight="1" spans="13:13">
      <c r="M166" s="31"/>
    </row>
    <row r="167" ht="24.15" customHeight="1" spans="13:13">
      <c r="M167" s="31"/>
    </row>
    <row r="168" ht="24.15" customHeight="1" spans="13:13">
      <c r="M168" s="31"/>
    </row>
    <row r="169" ht="24.15" customHeight="1" spans="13:13">
      <c r="M169" s="31"/>
    </row>
    <row r="170" ht="24.15" customHeight="1" spans="13:13">
      <c r="M170" s="31"/>
    </row>
    <row r="171" ht="24.15" customHeight="1" spans="13:13">
      <c r="M171" s="31"/>
    </row>
    <row r="172" ht="24.15" customHeight="1" spans="13:13">
      <c r="M172" s="31"/>
    </row>
    <row r="173" ht="24.15" customHeight="1" spans="13:13">
      <c r="M173" s="31"/>
    </row>
    <row r="174" ht="24.15" customHeight="1" spans="13:13">
      <c r="M174" s="31"/>
    </row>
    <row r="175" ht="24.15" customHeight="1" spans="13:13">
      <c r="M175" s="31"/>
    </row>
    <row r="176" ht="24.15" customHeight="1" spans="13:13">
      <c r="M176" s="31"/>
    </row>
    <row r="177" ht="24.15" customHeight="1" spans="13:13">
      <c r="M177" s="31"/>
    </row>
    <row r="178" ht="24.15" customHeight="1" spans="13:13">
      <c r="M178" s="31"/>
    </row>
    <row r="179" ht="24.15" customHeight="1" spans="13:13">
      <c r="M179" s="31"/>
    </row>
    <row r="180" ht="24.15" customHeight="1" spans="13:13">
      <c r="M180" s="31"/>
    </row>
    <row r="181" ht="24.15" customHeight="1" spans="13:13">
      <c r="M181" s="31"/>
    </row>
    <row r="182" ht="24.15" customHeight="1" spans="13:13">
      <c r="M182" s="31"/>
    </row>
    <row r="183" ht="24.15" customHeight="1" spans="13:13">
      <c r="M183" s="31"/>
    </row>
    <row r="184" ht="24.15" customHeight="1" spans="13:13">
      <c r="M184" s="31"/>
    </row>
    <row r="185" ht="24.15" customHeight="1" spans="13:13">
      <c r="M185" s="31"/>
    </row>
    <row r="186" ht="24.15" customHeight="1" spans="13:13">
      <c r="M186" s="31"/>
    </row>
    <row r="187" ht="24.15" customHeight="1" spans="13:13">
      <c r="M187" s="31"/>
    </row>
    <row r="188" ht="24.15" customHeight="1" spans="13:13">
      <c r="M188" s="31"/>
    </row>
    <row r="189" ht="24.15" customHeight="1" spans="13:13">
      <c r="M189" s="31"/>
    </row>
    <row r="190" ht="24.15" customHeight="1" spans="13:13">
      <c r="M190" s="31"/>
    </row>
    <row r="191" ht="24.15" customHeight="1" spans="13:13">
      <c r="M191" s="31"/>
    </row>
    <row r="192" ht="24.15" customHeight="1" spans="13:13">
      <c r="M192" s="31"/>
    </row>
    <row r="193" ht="24.15" customHeight="1" spans="13:13">
      <c r="M193" s="31"/>
    </row>
    <row r="194" ht="24.15" customHeight="1" spans="13:13">
      <c r="M194" s="31"/>
    </row>
    <row r="195" ht="24.15" customHeight="1" spans="13:13">
      <c r="M195" s="31"/>
    </row>
    <row r="196" ht="24.15" customHeight="1" spans="13:13">
      <c r="M196" s="31"/>
    </row>
    <row r="197" ht="24.15" customHeight="1" spans="13:13">
      <c r="M197" s="31"/>
    </row>
    <row r="198" ht="24.15" customHeight="1" spans="13:13">
      <c r="M198" s="31"/>
    </row>
    <row r="199" ht="24.15" customHeight="1" spans="13:13">
      <c r="M199" s="31"/>
    </row>
    <row r="200" ht="24.15" customHeight="1" spans="13:13">
      <c r="M200" s="31"/>
    </row>
    <row r="201" ht="24.15" customHeight="1" spans="13:13">
      <c r="M201" s="31"/>
    </row>
    <row r="202" ht="24.15" customHeight="1" spans="13:13">
      <c r="M202" s="31"/>
    </row>
    <row r="203" ht="24.15" customHeight="1" spans="13:13">
      <c r="M203" s="31"/>
    </row>
    <row r="204" ht="24.15" customHeight="1" spans="13:13">
      <c r="M204" s="31"/>
    </row>
    <row r="205" ht="24.15" customHeight="1" spans="13:13">
      <c r="M205" s="31"/>
    </row>
    <row r="206" ht="24.15" customHeight="1" spans="13:13">
      <c r="M206" s="31"/>
    </row>
    <row r="207" ht="24.15" customHeight="1" spans="13:13">
      <c r="M207" s="31"/>
    </row>
    <row r="208" ht="24.15" customHeight="1" spans="13:13">
      <c r="M208" s="31"/>
    </row>
    <row r="209" ht="24.15" customHeight="1" spans="13:13">
      <c r="M209" s="31"/>
    </row>
    <row r="210" ht="24.15" customHeight="1" spans="13:13">
      <c r="M210" s="31"/>
    </row>
    <row r="211" ht="24.15" customHeight="1" spans="13:13">
      <c r="M211" s="31"/>
    </row>
    <row r="212" ht="24.15" customHeight="1" spans="13:13">
      <c r="M212" s="31"/>
    </row>
    <row r="213" ht="24.15" customHeight="1" spans="13:13">
      <c r="M213" s="31"/>
    </row>
    <row r="214" ht="24.15" customHeight="1" spans="13:13">
      <c r="M214" s="31"/>
    </row>
    <row r="215" ht="24.15" customHeight="1" spans="13:13">
      <c r="M215" s="31"/>
    </row>
    <row r="216" ht="24.15" customHeight="1" spans="13:13">
      <c r="M216" s="31"/>
    </row>
    <row r="217" ht="24.15" customHeight="1" spans="13:13">
      <c r="M217" s="31"/>
    </row>
    <row r="218" ht="24.15" customHeight="1" spans="13:13">
      <c r="M218" s="31"/>
    </row>
    <row r="219" ht="24.15" customHeight="1" spans="13:13">
      <c r="M219" s="31"/>
    </row>
    <row r="220" ht="24.15" customHeight="1" spans="13:13">
      <c r="M220" s="31"/>
    </row>
    <row r="221" ht="24.15" customHeight="1" spans="13:13">
      <c r="M221" s="31"/>
    </row>
    <row r="222" ht="24.15" customHeight="1" spans="13:13">
      <c r="M222" s="31"/>
    </row>
    <row r="223" ht="24.15" customHeight="1" spans="13:13">
      <c r="M223" s="31"/>
    </row>
    <row r="224" ht="24.15" customHeight="1" spans="13:13">
      <c r="M224" s="31"/>
    </row>
    <row r="225" ht="24.15" customHeight="1" spans="13:13">
      <c r="M225" s="31"/>
    </row>
    <row r="226" ht="24.15" customHeight="1" spans="13:13">
      <c r="M226" s="31"/>
    </row>
    <row r="227" ht="24.15" customHeight="1" spans="13:13">
      <c r="M227" s="31"/>
    </row>
    <row r="228" ht="24.15" customHeight="1" spans="13:13">
      <c r="M228" s="31"/>
    </row>
    <row r="229" ht="24.15" customHeight="1" spans="13:13">
      <c r="M229" s="31"/>
    </row>
    <row r="230" ht="24.15" customHeight="1" spans="13:13">
      <c r="M230" s="31"/>
    </row>
    <row r="231" ht="24.15" customHeight="1" spans="13:13">
      <c r="M231" s="31"/>
    </row>
    <row r="232" ht="24.15" customHeight="1" spans="13:13">
      <c r="M232" s="31"/>
    </row>
    <row r="233" ht="24.15" customHeight="1" spans="13:13">
      <c r="M233" s="31"/>
    </row>
    <row r="234" ht="24.15" customHeight="1" spans="13:13">
      <c r="M234" s="31"/>
    </row>
    <row r="235" ht="24.15" customHeight="1" spans="13:13">
      <c r="M235" s="31"/>
    </row>
    <row r="236" ht="24.15" customHeight="1" spans="13:13">
      <c r="M236" s="31"/>
    </row>
    <row r="237" ht="24.15" customHeight="1" spans="13:13">
      <c r="M237" s="31"/>
    </row>
    <row r="238" ht="24.15" customHeight="1" spans="13:13">
      <c r="M238" s="31"/>
    </row>
    <row r="239" ht="24.15" customHeight="1" spans="13:13">
      <c r="M239" s="31"/>
    </row>
    <row r="240" ht="24.15" customHeight="1" spans="13:13">
      <c r="M240" s="31"/>
    </row>
    <row r="241" ht="24.15" customHeight="1" spans="13:13">
      <c r="M241" s="31"/>
    </row>
    <row r="242" ht="24.15" customHeight="1" spans="13:13">
      <c r="M242" s="31"/>
    </row>
    <row r="243" ht="24.15" customHeight="1" spans="13:13">
      <c r="M243" s="31"/>
    </row>
    <row r="244" ht="24.15" customHeight="1" spans="13:13">
      <c r="M244" s="31"/>
    </row>
    <row r="245" ht="24.15" customHeight="1" spans="13:13">
      <c r="M245" s="31"/>
    </row>
    <row r="246" ht="24.15" customHeight="1" spans="13:13">
      <c r="M246" s="31"/>
    </row>
    <row r="247" ht="24.15" customHeight="1" spans="13:13">
      <c r="M247" s="31"/>
    </row>
    <row r="248" ht="24.15" customHeight="1" spans="13:13">
      <c r="M248" s="31"/>
    </row>
    <row r="249" ht="24.15" customHeight="1" spans="13:13">
      <c r="M249" s="31"/>
    </row>
    <row r="250" ht="24.15" customHeight="1" spans="13:13">
      <c r="M250" s="31"/>
    </row>
    <row r="251" ht="24.15" customHeight="1" spans="13:13">
      <c r="M251" s="31"/>
    </row>
    <row r="252" ht="24.15" customHeight="1" spans="13:13">
      <c r="M252" s="31"/>
    </row>
    <row r="253" ht="24.15" customHeight="1" spans="13:13">
      <c r="M253" s="31"/>
    </row>
    <row r="254" ht="24.15" customHeight="1" spans="13:13">
      <c r="M254" s="31"/>
    </row>
    <row r="255" ht="24.15" customHeight="1" spans="13:13">
      <c r="M255" s="31"/>
    </row>
    <row r="256" ht="24.15" customHeight="1" spans="13:13">
      <c r="M256" s="31"/>
    </row>
    <row r="257" ht="24.15" customHeight="1" spans="13:13">
      <c r="M257" s="31"/>
    </row>
    <row r="258" ht="24.15" customHeight="1" spans="13:13">
      <c r="M258" s="31"/>
    </row>
    <row r="259" ht="24.15" customHeight="1" spans="13:13">
      <c r="M259" s="31"/>
    </row>
    <row r="260" ht="24.15" customHeight="1" spans="13:13">
      <c r="M260" s="31"/>
    </row>
    <row r="261" ht="24.15" customHeight="1" spans="13:13">
      <c r="M261" s="31"/>
    </row>
    <row r="262" ht="24.15" customHeight="1" spans="13:13">
      <c r="M262" s="31"/>
    </row>
    <row r="263" ht="24.15" customHeight="1" spans="13:13">
      <c r="M263" s="31"/>
    </row>
    <row r="264" ht="24.15" customHeight="1" spans="13:13">
      <c r="M264" s="31"/>
    </row>
    <row r="265" ht="24.15" customHeight="1" spans="13:13">
      <c r="M265" s="31"/>
    </row>
    <row r="266" ht="24.15" customHeight="1" spans="13:13">
      <c r="M266" s="31"/>
    </row>
    <row r="267" ht="24.15" customHeight="1" spans="13:13">
      <c r="M267" s="31"/>
    </row>
    <row r="268" ht="24.15" customHeight="1" spans="13:13">
      <c r="M268" s="31"/>
    </row>
    <row r="269" ht="24.15" customHeight="1" spans="13:13">
      <c r="M269" s="31"/>
    </row>
    <row r="270" ht="24.15" customHeight="1" spans="13:13">
      <c r="M270" s="31"/>
    </row>
    <row r="271" ht="24.15" customHeight="1" spans="13:13">
      <c r="M271" s="31"/>
    </row>
    <row r="272" ht="24.15" customHeight="1" spans="13:13">
      <c r="M272" s="31"/>
    </row>
    <row r="273" ht="24.15" customHeight="1" spans="13:13">
      <c r="M273" s="31"/>
    </row>
    <row r="274" ht="24.15" customHeight="1" spans="13:13">
      <c r="M274" s="31"/>
    </row>
    <row r="275" ht="24.15" customHeight="1" spans="13:13">
      <c r="M275" s="31"/>
    </row>
    <row r="276" ht="24.15" customHeight="1" spans="13:13">
      <c r="M276" s="31"/>
    </row>
    <row r="277" ht="24.15" customHeight="1" spans="13:13">
      <c r="M277" s="31"/>
    </row>
    <row r="278" ht="24.15" customHeight="1" spans="13:13">
      <c r="M278" s="31"/>
    </row>
    <row r="279" ht="24.15" customHeight="1" spans="13:13">
      <c r="M279" s="31"/>
    </row>
    <row r="280" ht="24.15" customHeight="1" spans="13:13">
      <c r="M280" s="31"/>
    </row>
    <row r="281" ht="24.15" customHeight="1" spans="13:13">
      <c r="M281" s="31"/>
    </row>
    <row r="282" ht="24.15" customHeight="1" spans="13:13">
      <c r="M282" s="31"/>
    </row>
    <row r="283" ht="24.15" customHeight="1" spans="13:13">
      <c r="M283" s="31"/>
    </row>
    <row r="284" ht="24.15" customHeight="1" spans="13:13">
      <c r="M284" s="31"/>
    </row>
    <row r="285" ht="24.15" customHeight="1" spans="13:13">
      <c r="M285" s="31"/>
    </row>
    <row r="286" ht="24.15" customHeight="1" spans="13:13">
      <c r="M286" s="31"/>
    </row>
    <row r="287" ht="24.15" customHeight="1" spans="13:13">
      <c r="M287" s="31"/>
    </row>
    <row r="288" ht="24.15" customHeight="1" spans="13:13">
      <c r="M288" s="31"/>
    </row>
    <row r="289" ht="24.15" customHeight="1" spans="13:13">
      <c r="M289" s="31"/>
    </row>
    <row r="290" ht="24.15" customHeight="1" spans="13:13">
      <c r="M290" s="31"/>
    </row>
    <row r="291" ht="24.15" customHeight="1" spans="13:13">
      <c r="M291" s="31"/>
    </row>
    <row r="292" ht="24.15" customHeight="1" spans="13:13">
      <c r="M292" s="31"/>
    </row>
    <row r="293" ht="24.15" customHeight="1" spans="13:13">
      <c r="M293" s="31"/>
    </row>
    <row r="294" ht="24.15" customHeight="1" spans="13:13">
      <c r="M294" s="31"/>
    </row>
    <row r="295" ht="24.15" customHeight="1" spans="13:13">
      <c r="M295" s="31"/>
    </row>
    <row r="296" ht="24.15" customHeight="1" spans="13:13">
      <c r="M296" s="31"/>
    </row>
    <row r="297" ht="24.15" customHeight="1" spans="13:13">
      <c r="M297" s="31"/>
    </row>
  </sheetData>
  <sortState ref="A7:R7">
    <sortCondition ref="E7" customList="楚雄市,双柏县,牟定县,南华县,姚安县,大姚县,永仁县,元谋县,武定县,禄丰县"/>
  </sortState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4">
    <cfRule type="duplicateValues" dxfId="0" priority="3"/>
    <cfRule type="duplicateValues" dxfId="0" priority="4"/>
  </conditionalFormatting>
  <conditionalFormatting sqref="B5">
    <cfRule type="duplicateValues" dxfId="0" priority="1"/>
    <cfRule type="duplicateValues" dxfId="0" priority="2"/>
  </conditionalFormatting>
  <conditionalFormatting sqref="O4:O6">
    <cfRule type="cellIs" dxfId="1" priority="6" operator="greaterThan">
      <formula>750</formula>
    </cfRule>
  </conditionalFormatting>
  <conditionalFormatting sqref="B1:B3 B6:B1048576">
    <cfRule type="duplicateValues" dxfId="0" priority="5"/>
  </conditionalFormatting>
  <printOptions horizontalCentered="1"/>
  <pageMargins left="0.984251968503937" right="0.708661417322835" top="0.78740157480315" bottom="0.78740157480315" header="0.31496062992126" footer="0.31496062992126"/>
  <pageSetup paperSize="8" orientation="landscape"/>
  <headerFooter>
    <oddFooter>&amp;C第 &amp;P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2"/>
  <sheetViews>
    <sheetView view="pageBreakPreview" zoomScaleNormal="100" workbookViewId="0">
      <pane xSplit="2" ySplit="6" topLeftCell="C7" activePane="bottomRight" state="frozen"/>
      <selection/>
      <selection pane="topRight"/>
      <selection pane="bottomLeft"/>
      <selection pane="bottomRight" activeCell="A1" sqref="A1:L1"/>
    </sheetView>
  </sheetViews>
  <sheetFormatPr defaultColWidth="8.88333333333333" defaultRowHeight="13.5"/>
  <cols>
    <col min="1" max="1" width="7.10833333333333" style="40" customWidth="1"/>
    <col min="2" max="2" width="17" style="40" customWidth="1"/>
    <col min="3" max="3" width="12" style="40" customWidth="1"/>
    <col min="4" max="4" width="71.4416666666667" style="40" customWidth="1"/>
    <col min="5" max="5" width="12.6666666666667" style="40" customWidth="1"/>
    <col min="6" max="6" width="12.2166666666667" style="40" customWidth="1"/>
    <col min="7" max="7" width="10.3333333333333" style="117" customWidth="1"/>
    <col min="8" max="8" width="10.775" style="40" customWidth="1"/>
    <col min="9" max="9" width="13.1083333333333" style="40" customWidth="1"/>
    <col min="10" max="10" width="13.8833333333333" style="40" customWidth="1"/>
    <col min="11" max="11" width="13.3333333333333" style="40" customWidth="1"/>
    <col min="12" max="12" width="11.6666666666667" style="40" customWidth="1"/>
    <col min="13" max="13" width="15" style="38" customWidth="1"/>
    <col min="14" max="16384" width="8.88333333333333" style="40"/>
  </cols>
  <sheetData>
    <row r="1" ht="22.2" customHeight="1" spans="1:13">
      <c r="A1" s="79" t="s">
        <v>476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4"/>
    </row>
    <row r="2" ht="19.95" customHeight="1" spans="1:13">
      <c r="A2" s="7" t="s">
        <v>98</v>
      </c>
      <c r="B2" s="7" t="s">
        <v>99</v>
      </c>
      <c r="C2" s="7" t="s">
        <v>100</v>
      </c>
      <c r="D2" s="7" t="s">
        <v>101</v>
      </c>
      <c r="E2" s="7" t="s">
        <v>102</v>
      </c>
      <c r="F2" s="7" t="s">
        <v>103</v>
      </c>
      <c r="G2" s="85" t="s">
        <v>104</v>
      </c>
      <c r="H2" s="7" t="s">
        <v>105</v>
      </c>
      <c r="I2" s="7"/>
      <c r="J2" s="7"/>
      <c r="K2" s="7"/>
      <c r="L2" s="7" t="s">
        <v>106</v>
      </c>
      <c r="M2" s="18" t="s">
        <v>107</v>
      </c>
    </row>
    <row r="3" ht="31.95" customHeight="1" spans="1:13">
      <c r="A3" s="7"/>
      <c r="B3" s="7"/>
      <c r="C3" s="7"/>
      <c r="D3" s="7"/>
      <c r="E3" s="7"/>
      <c r="F3" s="7"/>
      <c r="G3" s="85"/>
      <c r="H3" s="7" t="s">
        <v>108</v>
      </c>
      <c r="I3" s="7" t="s">
        <v>109</v>
      </c>
      <c r="J3" s="7" t="s">
        <v>110</v>
      </c>
      <c r="K3" s="7" t="s">
        <v>111</v>
      </c>
      <c r="L3" s="7"/>
      <c r="M3" s="18"/>
    </row>
    <row r="4" s="38" customFormat="1" ht="27" hidden="1" spans="1:16">
      <c r="A4" s="7"/>
      <c r="B4" s="7" t="s">
        <v>67</v>
      </c>
      <c r="C4" s="7" t="s">
        <v>112</v>
      </c>
      <c r="D4" s="7" t="s">
        <v>113</v>
      </c>
      <c r="E4" s="7"/>
      <c r="F4" s="7" t="s">
        <v>65</v>
      </c>
      <c r="G4" s="7" t="s">
        <v>114</v>
      </c>
      <c r="H4" s="7" t="s">
        <v>115</v>
      </c>
      <c r="I4" s="7" t="s">
        <v>116</v>
      </c>
      <c r="J4" s="7" t="s">
        <v>117</v>
      </c>
      <c r="K4" s="7" t="s">
        <v>118</v>
      </c>
      <c r="L4" s="7" t="s">
        <v>119</v>
      </c>
      <c r="M4" s="19" t="s">
        <v>112</v>
      </c>
      <c r="N4" s="20">
        <f>K5-SUM(G7:G1930)</f>
        <v>0</v>
      </c>
      <c r="O4" s="50"/>
      <c r="P4" s="31"/>
    </row>
    <row r="5" s="38" customFormat="1" hidden="1" spans="1:16">
      <c r="A5" s="7"/>
      <c r="B5" s="7">
        <f>SUM(B6:B6)</f>
        <v>1</v>
      </c>
      <c r="C5" s="86">
        <f>SUM(C6:C6)</f>
        <v>23.5378080003934</v>
      </c>
      <c r="D5" s="90">
        <f>SUM(D6:D6)</f>
        <v>0</v>
      </c>
      <c r="E5" s="43" t="s">
        <v>120</v>
      </c>
      <c r="F5" s="44">
        <f t="shared" ref="F5:M5" si="0">SUM(F6:F6)</f>
        <v>1</v>
      </c>
      <c r="G5" s="44">
        <f t="shared" si="0"/>
        <v>0</v>
      </c>
      <c r="H5" s="44">
        <f t="shared" si="0"/>
        <v>0</v>
      </c>
      <c r="I5" s="44">
        <f t="shared" si="0"/>
        <v>0</v>
      </c>
      <c r="J5" s="44">
        <f t="shared" si="0"/>
        <v>1</v>
      </c>
      <c r="K5" s="90">
        <f t="shared" si="0"/>
        <v>235378.080003934</v>
      </c>
      <c r="L5" s="86">
        <f t="shared" si="0"/>
        <v>23.5378080003934</v>
      </c>
      <c r="M5" s="144">
        <f t="shared" si="0"/>
        <v>23.5378080003934</v>
      </c>
      <c r="N5" s="20">
        <f t="shared" ref="N5:N6" si="1">F5-G5-H5-I5-J5</f>
        <v>0</v>
      </c>
      <c r="O5" s="31"/>
      <c r="P5" s="31"/>
    </row>
    <row r="6" s="39" customFormat="1" ht="19.95" hidden="1" customHeight="1" spans="1:16">
      <c r="A6" s="7"/>
      <c r="B6" s="7">
        <f>COUNTIFS($E$7:$E$1981,E6,$M$7:$M$1981,"十四五")</f>
        <v>1</v>
      </c>
      <c r="C6" s="87">
        <f>SUMPRODUCT(($E$7:$E$1981=E6)*($M$7:$M$1981="十四五")*($G$7:$G$1981))/10000</f>
        <v>23.5378080003934</v>
      </c>
      <c r="D6" s="91">
        <f>L6-C6</f>
        <v>0</v>
      </c>
      <c r="E6" s="46" t="s">
        <v>121</v>
      </c>
      <c r="F6" s="47">
        <f>COUNTIFS($E$7:$E$1930,E6)</f>
        <v>1</v>
      </c>
      <c r="G6" s="47">
        <f>COUNTIFS($E$7:$E$1930,E6,$G$7:$G$1930,"&lt;10000")</f>
        <v>0</v>
      </c>
      <c r="H6" s="47">
        <f>COUNTIFS($E$7:$E$1930,E6,$G$7:$G$1930,"&gt;=10000",$G$7:$G$1930,"&lt;50000")</f>
        <v>0</v>
      </c>
      <c r="I6" s="47">
        <f>COUNTIFS($E$7:$E$1930,E6,$G$7:$G$1930,"&gt;=50000",$G$7:$G$1930,"&lt;100000")</f>
        <v>0</v>
      </c>
      <c r="J6" s="47">
        <f>COUNTIFS($E$7:$E$1930,E6,$G$7:$G$1930,"&gt;=100000")</f>
        <v>1</v>
      </c>
      <c r="K6" s="91">
        <f>SUMIF($E$7:$E$1930,$E6,$G$7:$G$1930)</f>
        <v>235378.080003934</v>
      </c>
      <c r="L6" s="87">
        <f t="shared" ref="L6" si="2">K6/10000</f>
        <v>23.5378080003934</v>
      </c>
      <c r="M6" s="145">
        <f>SUMPRODUCT(($E$7:$E$1981=E6)*($M$7:$M$1981="十四五")*($G$7:$G$1981))/10000</f>
        <v>23.5378080003934</v>
      </c>
      <c r="N6" s="27">
        <f t="shared" si="1"/>
        <v>0</v>
      </c>
      <c r="O6" s="55"/>
      <c r="P6" s="55"/>
    </row>
    <row r="7" s="143" customFormat="1" ht="55.95" customHeight="1" spans="1:13">
      <c r="A7" s="33">
        <v>1</v>
      </c>
      <c r="B7" s="14" t="s">
        <v>477</v>
      </c>
      <c r="C7" s="33" t="s">
        <v>127</v>
      </c>
      <c r="D7" s="15" t="s">
        <v>478</v>
      </c>
      <c r="E7" s="33" t="s">
        <v>121</v>
      </c>
      <c r="F7" s="33" t="s">
        <v>146</v>
      </c>
      <c r="G7" s="34">
        <v>235378.080003934</v>
      </c>
      <c r="H7" s="34">
        <f t="shared" ref="H7" si="3">G7</f>
        <v>235378.080003934</v>
      </c>
      <c r="I7" s="33"/>
      <c r="J7" s="33"/>
      <c r="K7" s="33"/>
      <c r="L7" s="33"/>
      <c r="M7" s="29" t="s">
        <v>125</v>
      </c>
    </row>
    <row r="8" ht="24.15" customHeight="1" spans="1:13">
      <c r="A8" s="49"/>
      <c r="B8" s="49"/>
      <c r="C8" s="49"/>
      <c r="D8" s="49"/>
      <c r="E8" s="49"/>
      <c r="F8" s="49"/>
      <c r="G8" s="158"/>
      <c r="H8" s="49"/>
      <c r="I8" s="49"/>
      <c r="J8" s="49"/>
      <c r="K8" s="49"/>
      <c r="L8" s="49"/>
      <c r="M8" s="114"/>
    </row>
    <row r="9" ht="24.15" customHeight="1" spans="13:13">
      <c r="M9" s="114"/>
    </row>
    <row r="10" ht="24.15" customHeight="1" spans="13:13">
      <c r="M10" s="114"/>
    </row>
    <row r="11" ht="24.15" customHeight="1" spans="13:13">
      <c r="M11" s="114"/>
    </row>
    <row r="12" ht="24.15" customHeight="1" spans="13:13">
      <c r="M12" s="114"/>
    </row>
    <row r="13" ht="24.15" customHeight="1" spans="13:13">
      <c r="M13" s="114"/>
    </row>
    <row r="14" ht="24.15" customHeight="1" spans="13:13">
      <c r="M14" s="114"/>
    </row>
    <row r="15" ht="24.15" customHeight="1" spans="13:13">
      <c r="M15" s="114"/>
    </row>
    <row r="16" ht="24.15" customHeight="1" spans="13:13">
      <c r="M16" s="114"/>
    </row>
    <row r="17" ht="24.15" customHeight="1" spans="13:13">
      <c r="M17" s="114"/>
    </row>
    <row r="18" ht="24.15" customHeight="1" spans="13:13">
      <c r="M18" s="114"/>
    </row>
    <row r="19" ht="24.15" customHeight="1" spans="13:13">
      <c r="M19" s="114"/>
    </row>
    <row r="20" ht="24.15" customHeight="1" spans="13:13">
      <c r="M20" s="114"/>
    </row>
    <row r="21" ht="24.15" customHeight="1" spans="13:13">
      <c r="M21" s="114"/>
    </row>
    <row r="22" ht="24.15" customHeight="1" spans="13:13">
      <c r="M22" s="114"/>
    </row>
    <row r="23" ht="24.15" customHeight="1" spans="13:13">
      <c r="M23" s="114"/>
    </row>
    <row r="24" ht="24.15" customHeight="1" spans="13:13">
      <c r="M24" s="114"/>
    </row>
    <row r="25" ht="24.15" customHeight="1" spans="13:13">
      <c r="M25" s="114"/>
    </row>
    <row r="26" ht="24.15" customHeight="1" spans="13:13">
      <c r="M26" s="114"/>
    </row>
    <row r="27" ht="24.15" customHeight="1" spans="13:13">
      <c r="M27" s="114"/>
    </row>
    <row r="28" ht="24.15" customHeight="1" spans="13:13">
      <c r="M28" s="114"/>
    </row>
    <row r="29" ht="24.15" customHeight="1" spans="13:13">
      <c r="M29" s="114"/>
    </row>
    <row r="30" ht="24.15" customHeight="1" spans="13:13">
      <c r="M30" s="114"/>
    </row>
    <row r="31" ht="24.15" customHeight="1" spans="13:13">
      <c r="M31" s="114"/>
    </row>
    <row r="32" ht="24.15" customHeight="1" spans="13:13">
      <c r="M32" s="114"/>
    </row>
    <row r="33" ht="24.15" customHeight="1" spans="13:13">
      <c r="M33" s="114"/>
    </row>
    <row r="34" ht="24.15" customHeight="1" spans="13:13">
      <c r="M34" s="114"/>
    </row>
    <row r="35" ht="24.15" customHeight="1" spans="13:13">
      <c r="M35" s="114"/>
    </row>
    <row r="36" ht="24.15" customHeight="1" spans="13:13">
      <c r="M36" s="114"/>
    </row>
    <row r="37" ht="24.15" customHeight="1" spans="13:13">
      <c r="M37" s="114"/>
    </row>
    <row r="38" ht="24.15" customHeight="1" spans="13:13">
      <c r="M38" s="114"/>
    </row>
    <row r="39" ht="24.15" customHeight="1" spans="13:13">
      <c r="M39" s="31"/>
    </row>
    <row r="40" ht="24.15" customHeight="1" spans="13:13">
      <c r="M40" s="31"/>
    </row>
    <row r="41" ht="24.15" customHeight="1" spans="13:13">
      <c r="M41" s="31"/>
    </row>
    <row r="42" ht="24.15" customHeight="1" spans="13:13">
      <c r="M42" s="31"/>
    </row>
    <row r="43" ht="24.15" customHeight="1" spans="13:13">
      <c r="M43" s="31"/>
    </row>
    <row r="44" ht="24.15" customHeight="1" spans="13:13">
      <c r="M44" s="31"/>
    </row>
    <row r="45" ht="24.15" customHeight="1" spans="13:13">
      <c r="M45" s="31"/>
    </row>
    <row r="46" ht="24.15" customHeight="1" spans="13:13">
      <c r="M46" s="31"/>
    </row>
    <row r="47" ht="24.15" customHeight="1" spans="13:13">
      <c r="M47" s="31"/>
    </row>
    <row r="48" ht="24.15" customHeight="1" spans="13:13">
      <c r="M48" s="31"/>
    </row>
    <row r="49" ht="24.15" customHeight="1" spans="13:13">
      <c r="M49" s="31"/>
    </row>
    <row r="50" ht="24.15" customHeight="1" spans="13:13">
      <c r="M50" s="31"/>
    </row>
    <row r="51" ht="24.15" customHeight="1" spans="13:13">
      <c r="M51" s="31"/>
    </row>
    <row r="52" ht="24.15" customHeight="1" spans="13:13">
      <c r="M52" s="31"/>
    </row>
    <row r="53" ht="24.15" customHeight="1" spans="13:13">
      <c r="M53" s="31"/>
    </row>
    <row r="54" ht="24.15" customHeight="1" spans="13:13">
      <c r="M54" s="31"/>
    </row>
    <row r="55" ht="24.15" customHeight="1" spans="13:13">
      <c r="M55" s="31"/>
    </row>
    <row r="56" ht="24.15" customHeight="1" spans="13:13">
      <c r="M56" s="31"/>
    </row>
    <row r="57" ht="24.15" customHeight="1" spans="13:13">
      <c r="M57" s="31"/>
    </row>
    <row r="58" ht="24.15" customHeight="1" spans="13:13">
      <c r="M58" s="31"/>
    </row>
    <row r="59" ht="24.15" customHeight="1" spans="13:13">
      <c r="M59" s="31"/>
    </row>
    <row r="60" ht="24.15" customHeight="1" spans="13:13">
      <c r="M60" s="31"/>
    </row>
    <row r="61" ht="24.15" customHeight="1" spans="13:13">
      <c r="M61" s="31"/>
    </row>
    <row r="62" ht="24.15" customHeight="1" spans="13:13">
      <c r="M62" s="31"/>
    </row>
    <row r="63" ht="24.15" customHeight="1" spans="13:13">
      <c r="M63" s="31"/>
    </row>
    <row r="64" ht="24.15" customHeight="1" spans="13:13">
      <c r="M64" s="31"/>
    </row>
    <row r="65" ht="24.15" customHeight="1" spans="13:13">
      <c r="M65" s="31"/>
    </row>
    <row r="66" ht="24.15" customHeight="1" spans="13:13">
      <c r="M66" s="31"/>
    </row>
    <row r="67" ht="24.15" customHeight="1" spans="13:13">
      <c r="M67" s="31"/>
    </row>
    <row r="68" ht="24.15" customHeight="1" spans="13:13">
      <c r="M68" s="31"/>
    </row>
    <row r="69" ht="24.15" customHeight="1" spans="13:13">
      <c r="M69" s="31"/>
    </row>
    <row r="70" ht="24.15" customHeight="1" spans="13:13">
      <c r="M70" s="31"/>
    </row>
    <row r="71" ht="24.15" customHeight="1" spans="13:13">
      <c r="M71" s="31"/>
    </row>
    <row r="72" ht="24.15" customHeight="1" spans="13:13">
      <c r="M72" s="31"/>
    </row>
    <row r="73" ht="24.15" customHeight="1" spans="13:13">
      <c r="M73" s="31"/>
    </row>
    <row r="74" ht="24.15" customHeight="1" spans="13:13">
      <c r="M74" s="31"/>
    </row>
    <row r="75" ht="24.15" customHeight="1" spans="13:13">
      <c r="M75" s="31"/>
    </row>
    <row r="76" ht="24.15" customHeight="1" spans="13:13">
      <c r="M76" s="31"/>
    </row>
    <row r="77" ht="24.15" customHeight="1" spans="13:13">
      <c r="M77" s="31"/>
    </row>
    <row r="78" ht="24.15" customHeight="1" spans="13:13">
      <c r="M78" s="31"/>
    </row>
    <row r="79" ht="24.15" customHeight="1" spans="13:13">
      <c r="M79" s="31"/>
    </row>
    <row r="80" ht="24.15" customHeight="1" spans="13:13">
      <c r="M80" s="31"/>
    </row>
    <row r="81" ht="24.15" customHeight="1" spans="13:13">
      <c r="M81" s="31"/>
    </row>
    <row r="82" ht="24.15" customHeight="1" spans="13:13">
      <c r="M82" s="31"/>
    </row>
    <row r="83" ht="24.15" customHeight="1" spans="13:13">
      <c r="M83" s="31"/>
    </row>
    <row r="84" ht="24.15" customHeight="1" spans="13:13">
      <c r="M84" s="31"/>
    </row>
    <row r="85" ht="24.15" customHeight="1" spans="13:13">
      <c r="M85" s="31"/>
    </row>
    <row r="86" ht="24.15" customHeight="1" spans="13:13">
      <c r="M86" s="31"/>
    </row>
    <row r="87" ht="24.15" customHeight="1" spans="13:13">
      <c r="M87" s="31"/>
    </row>
    <row r="88" ht="24.15" customHeight="1" spans="13:13">
      <c r="M88" s="31"/>
    </row>
    <row r="89" ht="24.15" customHeight="1" spans="13:13">
      <c r="M89" s="31"/>
    </row>
    <row r="90" ht="24.15" customHeight="1" spans="13:13">
      <c r="M90" s="31"/>
    </row>
    <row r="91" ht="24.15" customHeight="1" spans="13:13">
      <c r="M91" s="31"/>
    </row>
    <row r="92" ht="24.15" customHeight="1" spans="13:13">
      <c r="M92" s="31"/>
    </row>
    <row r="93" ht="24.15" customHeight="1" spans="13:13">
      <c r="M93" s="31"/>
    </row>
    <row r="94" ht="24.15" customHeight="1" spans="13:13">
      <c r="M94" s="31"/>
    </row>
    <row r="95" ht="24.15" customHeight="1" spans="13:13">
      <c r="M95" s="31"/>
    </row>
    <row r="96" ht="24.15" customHeight="1" spans="13:13">
      <c r="M96" s="31"/>
    </row>
    <row r="97" ht="24.15" customHeight="1" spans="13:13">
      <c r="M97" s="31"/>
    </row>
    <row r="98" ht="24.15" customHeight="1" spans="13:13">
      <c r="M98" s="31"/>
    </row>
    <row r="99" ht="24.15" customHeight="1" spans="13:13">
      <c r="M99" s="31"/>
    </row>
    <row r="100" ht="24.15" customHeight="1" spans="13:13">
      <c r="M100" s="31"/>
    </row>
    <row r="101" ht="24.15" customHeight="1" spans="13:13">
      <c r="M101" s="31"/>
    </row>
    <row r="102" ht="24.15" customHeight="1" spans="13:13">
      <c r="M102" s="31"/>
    </row>
    <row r="103" ht="24.15" customHeight="1" spans="13:13">
      <c r="M103" s="31"/>
    </row>
    <row r="104" ht="24.15" customHeight="1" spans="13:13">
      <c r="M104" s="31"/>
    </row>
    <row r="105" ht="24.15" customHeight="1" spans="13:13">
      <c r="M105" s="31"/>
    </row>
    <row r="106" ht="24.15" customHeight="1" spans="13:13">
      <c r="M106" s="31"/>
    </row>
    <row r="107" ht="24.15" customHeight="1" spans="13:13">
      <c r="M107" s="31"/>
    </row>
    <row r="108" ht="24.15" customHeight="1" spans="13:13">
      <c r="M108" s="31"/>
    </row>
    <row r="109" ht="24.15" customHeight="1" spans="13:13">
      <c r="M109" s="31"/>
    </row>
    <row r="110" ht="24.15" customHeight="1" spans="13:13">
      <c r="M110" s="31"/>
    </row>
    <row r="111" ht="24.15" customHeight="1" spans="13:13">
      <c r="M111" s="31"/>
    </row>
    <row r="112" ht="24.15" customHeight="1" spans="13:13">
      <c r="M112" s="31"/>
    </row>
    <row r="113" ht="24.15" customHeight="1" spans="13:13">
      <c r="M113" s="31"/>
    </row>
    <row r="114" ht="24.15" customHeight="1" spans="13:13">
      <c r="M114" s="31"/>
    </row>
    <row r="115" ht="24.15" customHeight="1" spans="13:13">
      <c r="M115" s="31"/>
    </row>
    <row r="116" ht="24.15" customHeight="1" spans="13:13">
      <c r="M116" s="31"/>
    </row>
    <row r="117" ht="24.15" customHeight="1" spans="13:13">
      <c r="M117" s="31"/>
    </row>
    <row r="118" ht="24.15" customHeight="1" spans="13:13">
      <c r="M118" s="31"/>
    </row>
    <row r="119" ht="24.15" customHeight="1" spans="13:13">
      <c r="M119" s="31"/>
    </row>
    <row r="120" ht="24.15" customHeight="1" spans="13:13">
      <c r="M120" s="31"/>
    </row>
    <row r="121" ht="24.15" customHeight="1" spans="13:13">
      <c r="M121" s="31"/>
    </row>
    <row r="122" ht="24.15" customHeight="1" spans="13:13">
      <c r="M122" s="31"/>
    </row>
    <row r="123" ht="24.15" customHeight="1" spans="13:13">
      <c r="M123" s="31"/>
    </row>
    <row r="124" ht="24.15" customHeight="1" spans="13:13">
      <c r="M124" s="31"/>
    </row>
    <row r="125" ht="24.15" customHeight="1" spans="13:13">
      <c r="M125" s="31"/>
    </row>
    <row r="126" ht="24.15" customHeight="1" spans="13:13">
      <c r="M126" s="31"/>
    </row>
    <row r="127" ht="24.15" customHeight="1" spans="13:13">
      <c r="M127" s="31"/>
    </row>
    <row r="128" ht="24.15" customHeight="1" spans="13:13">
      <c r="M128" s="31"/>
    </row>
    <row r="129" ht="24.15" customHeight="1" spans="13:13">
      <c r="M129" s="31"/>
    </row>
    <row r="130" ht="24.15" customHeight="1" spans="13:13">
      <c r="M130" s="31"/>
    </row>
    <row r="131" ht="24.15" customHeight="1" spans="13:13">
      <c r="M131" s="31"/>
    </row>
    <row r="132" ht="24.15" customHeight="1" spans="13:13">
      <c r="M132" s="31"/>
    </row>
    <row r="133" ht="24.15" customHeight="1" spans="13:13">
      <c r="M133" s="31"/>
    </row>
    <row r="134" ht="24.15" customHeight="1" spans="13:13">
      <c r="M134" s="31"/>
    </row>
    <row r="135" ht="24.15" customHeight="1" spans="13:13">
      <c r="M135" s="31"/>
    </row>
    <row r="136" ht="24.15" customHeight="1" spans="13:13">
      <c r="M136" s="31"/>
    </row>
    <row r="137" ht="24.15" customHeight="1" spans="13:13">
      <c r="M137" s="31"/>
    </row>
    <row r="138" ht="24.15" customHeight="1" spans="13:13">
      <c r="M138" s="31"/>
    </row>
    <row r="139" ht="24.15" customHeight="1" spans="13:13">
      <c r="M139" s="31"/>
    </row>
    <row r="140" ht="24.15" customHeight="1" spans="13:13">
      <c r="M140" s="31"/>
    </row>
    <row r="141" ht="24.15" customHeight="1" spans="13:13">
      <c r="M141" s="31"/>
    </row>
    <row r="142" ht="24.15" customHeight="1" spans="13:13">
      <c r="M142" s="31"/>
    </row>
    <row r="143" ht="24.15" customHeight="1" spans="13:13">
      <c r="M143" s="31"/>
    </row>
    <row r="144" ht="24.15" customHeight="1" spans="13:13">
      <c r="M144" s="31"/>
    </row>
    <row r="145" ht="24.15" customHeight="1" spans="13:13">
      <c r="M145" s="31"/>
    </row>
    <row r="146" ht="24.15" customHeight="1" spans="13:13">
      <c r="M146" s="31"/>
    </row>
    <row r="147" ht="24.15" customHeight="1" spans="13:13">
      <c r="M147" s="31"/>
    </row>
    <row r="148" ht="24.15" customHeight="1" spans="13:13">
      <c r="M148" s="31"/>
    </row>
    <row r="149" ht="24.15" customHeight="1" spans="13:13">
      <c r="M149" s="31"/>
    </row>
    <row r="150" ht="24.15" customHeight="1" spans="13:13">
      <c r="M150" s="31"/>
    </row>
    <row r="151" ht="24.15" customHeight="1" spans="13:13">
      <c r="M151" s="31"/>
    </row>
    <row r="152" ht="24.15" customHeight="1" spans="13:13">
      <c r="M152" s="31"/>
    </row>
    <row r="153" ht="24.15" customHeight="1" spans="13:13">
      <c r="M153" s="31"/>
    </row>
    <row r="154" ht="24.15" customHeight="1" spans="13:13">
      <c r="M154" s="31"/>
    </row>
    <row r="155" ht="24.15" customHeight="1" spans="13:13">
      <c r="M155" s="31"/>
    </row>
    <row r="156" ht="24.15" customHeight="1" spans="13:13">
      <c r="M156" s="31"/>
    </row>
    <row r="157" ht="24.15" customHeight="1" spans="13:13">
      <c r="M157" s="31"/>
    </row>
    <row r="158" ht="24.15" customHeight="1" spans="13:13">
      <c r="M158" s="31"/>
    </row>
    <row r="159" ht="24.15" customHeight="1" spans="13:13">
      <c r="M159" s="31"/>
    </row>
    <row r="160" ht="24.15" customHeight="1" spans="13:13">
      <c r="M160" s="31"/>
    </row>
    <row r="161" ht="24.15" customHeight="1" spans="13:13">
      <c r="M161" s="31"/>
    </row>
    <row r="162" ht="24.15" customHeight="1" spans="13:13">
      <c r="M162" s="31"/>
    </row>
    <row r="163" ht="24.15" customHeight="1" spans="13:13">
      <c r="M163" s="31"/>
    </row>
    <row r="164" ht="24.15" customHeight="1" spans="13:13">
      <c r="M164" s="31"/>
    </row>
    <row r="165" ht="24.15" customHeight="1" spans="13:13">
      <c r="M165" s="31"/>
    </row>
    <row r="166" ht="24.15" customHeight="1" spans="13:13">
      <c r="M166" s="31"/>
    </row>
    <row r="167" ht="24.15" customHeight="1" spans="13:13">
      <c r="M167" s="31"/>
    </row>
    <row r="168" ht="24.15" customHeight="1" spans="13:13">
      <c r="M168" s="31"/>
    </row>
    <row r="169" ht="24.15" customHeight="1" spans="13:13">
      <c r="M169" s="31"/>
    </row>
    <row r="170" ht="24.15" customHeight="1" spans="13:13">
      <c r="M170" s="31"/>
    </row>
    <row r="171" ht="24.15" customHeight="1" spans="13:13">
      <c r="M171" s="31"/>
    </row>
    <row r="172" ht="24.15" customHeight="1" spans="13:13">
      <c r="M172" s="31"/>
    </row>
    <row r="173" ht="24.15" customHeight="1" spans="13:13">
      <c r="M173" s="31"/>
    </row>
    <row r="174" ht="24.15" customHeight="1" spans="13:13">
      <c r="M174" s="31"/>
    </row>
    <row r="175" ht="24.15" customHeight="1" spans="13:13">
      <c r="M175" s="31"/>
    </row>
    <row r="176" ht="24.15" customHeight="1" spans="13:13">
      <c r="M176" s="31"/>
    </row>
    <row r="177" ht="24.15" customHeight="1" spans="13:13">
      <c r="M177" s="31"/>
    </row>
    <row r="178" ht="24.15" customHeight="1" spans="13:13">
      <c r="M178" s="31"/>
    </row>
    <row r="179" ht="24.15" customHeight="1" spans="13:13">
      <c r="M179" s="31"/>
    </row>
    <row r="180" ht="24.15" customHeight="1" spans="13:13">
      <c r="M180" s="31"/>
    </row>
    <row r="181" ht="24.15" customHeight="1" spans="13:13">
      <c r="M181" s="31"/>
    </row>
    <row r="182" ht="24.15" customHeight="1" spans="13:13">
      <c r="M182" s="31"/>
    </row>
    <row r="183" ht="24.15" customHeight="1" spans="13:13">
      <c r="M183" s="31"/>
    </row>
    <row r="184" ht="24.15" customHeight="1" spans="13:13">
      <c r="M184" s="31"/>
    </row>
    <row r="185" ht="24.15" customHeight="1" spans="13:13">
      <c r="M185" s="31"/>
    </row>
    <row r="186" ht="24.15" customHeight="1" spans="13:13">
      <c r="M186" s="31"/>
    </row>
    <row r="187" ht="24.15" customHeight="1" spans="13:13">
      <c r="M187" s="31"/>
    </row>
    <row r="188" ht="24.15" customHeight="1" spans="13:13">
      <c r="M188" s="31"/>
    </row>
    <row r="189" ht="24.15" customHeight="1" spans="13:13">
      <c r="M189" s="31"/>
    </row>
    <row r="190" ht="24.15" customHeight="1" spans="13:13">
      <c r="M190" s="31"/>
    </row>
    <row r="191" ht="24.15" customHeight="1" spans="13:13">
      <c r="M191" s="31"/>
    </row>
    <row r="192" ht="24.15" customHeight="1" spans="13:13">
      <c r="M192" s="31"/>
    </row>
    <row r="193" ht="24.15" customHeight="1" spans="13:13">
      <c r="M193" s="31"/>
    </row>
    <row r="194" ht="24.15" customHeight="1" spans="13:13">
      <c r="M194" s="31"/>
    </row>
    <row r="195" ht="24.15" customHeight="1" spans="13:13">
      <c r="M195" s="31"/>
    </row>
    <row r="196" ht="24.15" customHeight="1" spans="13:13">
      <c r="M196" s="31"/>
    </row>
    <row r="197" ht="24.15" customHeight="1" spans="13:13">
      <c r="M197" s="31"/>
    </row>
    <row r="198" ht="24.15" customHeight="1" spans="13:13">
      <c r="M198" s="31"/>
    </row>
    <row r="199" ht="24.15" customHeight="1" spans="13:13">
      <c r="M199" s="31"/>
    </row>
    <row r="200" ht="24.15" customHeight="1" spans="13:13">
      <c r="M200" s="31"/>
    </row>
    <row r="201" ht="24.15" customHeight="1" spans="13:13">
      <c r="M201" s="31"/>
    </row>
    <row r="202" ht="24.15" customHeight="1" spans="13:13">
      <c r="M202" s="31"/>
    </row>
    <row r="203" ht="24.15" customHeight="1" spans="13:13">
      <c r="M203" s="31"/>
    </row>
    <row r="204" ht="24.15" customHeight="1" spans="13:13">
      <c r="M204" s="31"/>
    </row>
    <row r="205" ht="24.15" customHeight="1" spans="13:13">
      <c r="M205" s="31"/>
    </row>
    <row r="206" ht="24.15" customHeight="1" spans="13:13">
      <c r="M206" s="31"/>
    </row>
    <row r="207" ht="24.15" customHeight="1" spans="13:13">
      <c r="M207" s="31"/>
    </row>
    <row r="208" ht="24.15" customHeight="1" spans="13:13">
      <c r="M208" s="31"/>
    </row>
    <row r="209" ht="24.15" customHeight="1" spans="13:13">
      <c r="M209" s="31"/>
    </row>
    <row r="210" ht="24.15" customHeight="1" spans="13:13">
      <c r="M210" s="31"/>
    </row>
    <row r="211" ht="24.15" customHeight="1" spans="13:13">
      <c r="M211" s="31"/>
    </row>
    <row r="212" ht="24.15" customHeight="1" spans="13:13">
      <c r="M212" s="31"/>
    </row>
    <row r="213" ht="24.15" customHeight="1" spans="13:13">
      <c r="M213" s="31"/>
    </row>
    <row r="214" ht="24.15" customHeight="1" spans="13:13">
      <c r="M214" s="31"/>
    </row>
    <row r="215" ht="24.15" customHeight="1" spans="13:13">
      <c r="M215" s="31"/>
    </row>
    <row r="216" ht="24.15" customHeight="1" spans="13:13">
      <c r="M216" s="31"/>
    </row>
    <row r="217" ht="24.15" customHeight="1" spans="13:13">
      <c r="M217" s="31"/>
    </row>
    <row r="218" ht="24.15" customHeight="1" spans="13:13">
      <c r="M218" s="31"/>
    </row>
    <row r="219" ht="24.15" customHeight="1" spans="13:13">
      <c r="M219" s="31"/>
    </row>
    <row r="220" ht="24.15" customHeight="1" spans="13:13">
      <c r="M220" s="31"/>
    </row>
    <row r="221" ht="24.15" customHeight="1" spans="13:13">
      <c r="M221" s="31"/>
    </row>
    <row r="222" ht="24.15" customHeight="1" spans="13:13">
      <c r="M222" s="31"/>
    </row>
    <row r="223" ht="24.15" customHeight="1" spans="13:13">
      <c r="M223" s="31"/>
    </row>
    <row r="224" ht="24.15" customHeight="1" spans="13:13">
      <c r="M224" s="31"/>
    </row>
    <row r="225" ht="24.15" customHeight="1" spans="13:13">
      <c r="M225" s="31"/>
    </row>
    <row r="226" ht="24.15" customHeight="1" spans="13:13">
      <c r="M226" s="31"/>
    </row>
    <row r="227" ht="24.15" customHeight="1" spans="13:13">
      <c r="M227" s="31"/>
    </row>
    <row r="228" ht="24.15" customHeight="1" spans="13:13">
      <c r="M228" s="31"/>
    </row>
    <row r="229" ht="24.15" customHeight="1" spans="13:13">
      <c r="M229" s="31"/>
    </row>
    <row r="230" ht="24.15" customHeight="1" spans="13:13">
      <c r="M230" s="31"/>
    </row>
    <row r="231" ht="24.15" customHeight="1" spans="13:13">
      <c r="M231" s="31"/>
    </row>
    <row r="232" ht="24.15" customHeight="1" spans="13:13">
      <c r="M232" s="31"/>
    </row>
    <row r="233" ht="24.15" customHeight="1" spans="13:13">
      <c r="M233" s="31"/>
    </row>
    <row r="234" ht="24.15" customHeight="1" spans="13:13">
      <c r="M234" s="31"/>
    </row>
    <row r="235" ht="24.15" customHeight="1" spans="13:13">
      <c r="M235" s="31"/>
    </row>
    <row r="236" ht="24.15" customHeight="1" spans="13:13">
      <c r="M236" s="31"/>
    </row>
    <row r="237" ht="24.15" customHeight="1" spans="13:13">
      <c r="M237" s="31"/>
    </row>
    <row r="238" ht="24.15" customHeight="1" spans="13:13">
      <c r="M238" s="31"/>
    </row>
    <row r="239" ht="24.15" customHeight="1" spans="13:13">
      <c r="M239" s="31"/>
    </row>
    <row r="240" ht="24.15" customHeight="1" spans="13:13">
      <c r="M240" s="31"/>
    </row>
    <row r="241" ht="24.15" customHeight="1" spans="13:13">
      <c r="M241" s="31"/>
    </row>
    <row r="242" ht="24.15" customHeight="1" spans="13:13">
      <c r="M242" s="31"/>
    </row>
    <row r="243" ht="24.15" customHeight="1" spans="13:13">
      <c r="M243" s="31"/>
    </row>
    <row r="244" ht="24.15" customHeight="1" spans="13:13">
      <c r="M244" s="31"/>
    </row>
    <row r="245" ht="24.15" customHeight="1" spans="13:13">
      <c r="M245" s="31"/>
    </row>
    <row r="246" ht="24.15" customHeight="1" spans="13:13">
      <c r="M246" s="31"/>
    </row>
    <row r="247" ht="24.15" customHeight="1" spans="13:13">
      <c r="M247" s="31"/>
    </row>
    <row r="248" ht="24.15" customHeight="1" spans="13:13">
      <c r="M248" s="31"/>
    </row>
    <row r="249" ht="24.15" customHeight="1" spans="13:13">
      <c r="M249" s="31"/>
    </row>
    <row r="250" ht="24.15" customHeight="1" spans="13:13">
      <c r="M250" s="31"/>
    </row>
    <row r="251" ht="24.15" customHeight="1" spans="13:13">
      <c r="M251" s="31"/>
    </row>
    <row r="252" ht="24.15" customHeight="1" spans="13:13">
      <c r="M252" s="31"/>
    </row>
    <row r="253" ht="24.15" customHeight="1" spans="13:13">
      <c r="M253" s="31"/>
    </row>
    <row r="254" ht="24.15" customHeight="1" spans="13:13">
      <c r="M254" s="31"/>
    </row>
    <row r="255" ht="24.15" customHeight="1" spans="13:13">
      <c r="M255" s="31"/>
    </row>
    <row r="256" ht="24.15" customHeight="1" spans="13:13">
      <c r="M256" s="31"/>
    </row>
    <row r="257" ht="24.15" customHeight="1" spans="13:13">
      <c r="M257" s="31"/>
    </row>
    <row r="258" ht="24.15" customHeight="1" spans="13:13">
      <c r="M258" s="31"/>
    </row>
    <row r="259" ht="24.15" customHeight="1" spans="13:13">
      <c r="M259" s="31"/>
    </row>
    <row r="260" ht="24.15" customHeight="1" spans="13:13">
      <c r="M260" s="31"/>
    </row>
    <row r="261" ht="24.15" customHeight="1" spans="13:13">
      <c r="M261" s="31"/>
    </row>
    <row r="262" ht="24.15" customHeight="1" spans="13:13">
      <c r="M262" s="31"/>
    </row>
    <row r="263" ht="24.15" customHeight="1" spans="13:13">
      <c r="M263" s="31"/>
    </row>
    <row r="264" ht="24.15" customHeight="1" spans="13:13">
      <c r="M264" s="31"/>
    </row>
    <row r="265" ht="24.15" customHeight="1" spans="13:13">
      <c r="M265" s="31"/>
    </row>
    <row r="266" ht="24.15" customHeight="1" spans="13:13">
      <c r="M266" s="31"/>
    </row>
    <row r="267" ht="24.15" customHeight="1" spans="13:13">
      <c r="M267" s="31"/>
    </row>
    <row r="268" ht="24.15" customHeight="1" spans="13:13">
      <c r="M268" s="31"/>
    </row>
    <row r="269" ht="24.15" customHeight="1" spans="13:13">
      <c r="M269" s="31"/>
    </row>
    <row r="270" ht="24.15" customHeight="1" spans="13:13">
      <c r="M270" s="31"/>
    </row>
    <row r="271" ht="24.15" customHeight="1" spans="13:13">
      <c r="M271" s="31"/>
    </row>
    <row r="272" ht="24.15" customHeight="1" spans="13:13">
      <c r="M272" s="31"/>
    </row>
    <row r="273" ht="24.15" customHeight="1" spans="13:13">
      <c r="M273" s="31"/>
    </row>
    <row r="274" ht="24.15" customHeight="1" spans="13:13">
      <c r="M274" s="31"/>
    </row>
    <row r="275" ht="24.15" customHeight="1" spans="13:13">
      <c r="M275" s="31"/>
    </row>
    <row r="276" ht="24.15" customHeight="1" spans="13:13">
      <c r="M276" s="31"/>
    </row>
    <row r="277" ht="24.15" customHeight="1" spans="13:13">
      <c r="M277" s="31"/>
    </row>
    <row r="278" ht="24.15" customHeight="1" spans="13:13">
      <c r="M278" s="31"/>
    </row>
    <row r="279" ht="24.15" customHeight="1" spans="13:13">
      <c r="M279" s="31"/>
    </row>
    <row r="280" ht="24.15" customHeight="1" spans="13:13">
      <c r="M280" s="31"/>
    </row>
    <row r="281" ht="24.15" customHeight="1" spans="13:13">
      <c r="M281" s="31"/>
    </row>
    <row r="282" ht="24.15" customHeight="1" spans="13:13">
      <c r="M282" s="31"/>
    </row>
    <row r="283" ht="24.15" customHeight="1" spans="13:13">
      <c r="M283" s="31"/>
    </row>
    <row r="284" ht="24.15" customHeight="1" spans="13:13">
      <c r="M284" s="31"/>
    </row>
    <row r="285" ht="24.15" customHeight="1" spans="13:13">
      <c r="M285" s="31"/>
    </row>
    <row r="286" ht="24.15" customHeight="1" spans="13:13">
      <c r="M286" s="31"/>
    </row>
    <row r="287" ht="24.15" customHeight="1" spans="13:13">
      <c r="M287" s="31"/>
    </row>
    <row r="288" ht="24.15" customHeight="1" spans="13:13">
      <c r="M288" s="31"/>
    </row>
    <row r="289" ht="24.15" customHeight="1" spans="13:13">
      <c r="M289" s="31"/>
    </row>
    <row r="290" ht="24.15" customHeight="1" spans="13:13">
      <c r="M290" s="31"/>
    </row>
    <row r="291" ht="24.15" customHeight="1" spans="13:13">
      <c r="M291" s="31"/>
    </row>
    <row r="292" ht="24.15" customHeight="1" spans="13:13">
      <c r="M292" s="31"/>
    </row>
    <row r="293" ht="24.15" customHeight="1" spans="13:13">
      <c r="M293" s="31"/>
    </row>
    <row r="294" ht="24.15" customHeight="1" spans="13:13">
      <c r="M294" s="31"/>
    </row>
    <row r="295" ht="24.15" customHeight="1" spans="13:13">
      <c r="M295" s="31"/>
    </row>
    <row r="296" ht="24.15" customHeight="1" spans="13:13">
      <c r="M296" s="31"/>
    </row>
    <row r="297" ht="24.15" customHeight="1" spans="13:13">
      <c r="M297" s="31"/>
    </row>
    <row r="298" ht="24.15" customHeight="1" spans="13:13">
      <c r="M298" s="31"/>
    </row>
    <row r="299" ht="24.15" customHeight="1" spans="13:13">
      <c r="M299" s="31"/>
    </row>
    <row r="300" ht="24.15" customHeight="1" spans="13:13">
      <c r="M300" s="31"/>
    </row>
    <row r="301" ht="24.15" customHeight="1" spans="13:13">
      <c r="M301" s="31"/>
    </row>
    <row r="302" ht="24.15" customHeight="1" spans="13:13">
      <c r="M302" s="31"/>
    </row>
    <row r="303" ht="24.15" customHeight="1" spans="13:13">
      <c r="M303" s="31"/>
    </row>
    <row r="304" ht="24.15" customHeight="1" spans="13:13">
      <c r="M304" s="31"/>
    </row>
    <row r="305" ht="24.15" customHeight="1" spans="13:13">
      <c r="M305" s="31"/>
    </row>
    <row r="306" ht="24.15" customHeight="1" spans="13:13">
      <c r="M306" s="31"/>
    </row>
    <row r="307" ht="24.15" customHeight="1" spans="13:13">
      <c r="M307" s="31"/>
    </row>
    <row r="308" ht="24.15" customHeight="1" spans="13:13">
      <c r="M308" s="31"/>
    </row>
    <row r="309" ht="24.15" customHeight="1" spans="13:13">
      <c r="M309" s="31"/>
    </row>
    <row r="310" ht="24.15" customHeight="1" spans="13:13">
      <c r="M310" s="31"/>
    </row>
    <row r="311" ht="24.15" customHeight="1" spans="13:13">
      <c r="M311" s="31"/>
    </row>
    <row r="312" ht="24.15" customHeight="1" spans="13:13">
      <c r="M312" s="31"/>
    </row>
  </sheetData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4">
    <cfRule type="duplicateValues" dxfId="0" priority="1"/>
    <cfRule type="duplicateValues" dxfId="0" priority="2"/>
  </conditionalFormatting>
  <conditionalFormatting sqref="O4:O6">
    <cfRule type="cellIs" dxfId="1" priority="3" operator="greaterThan">
      <formula>750</formula>
    </cfRule>
  </conditionalFormatting>
  <printOptions horizontalCentered="1"/>
  <pageMargins left="0.984251968503937" right="0.708661417322835" top="0.78740157480315" bottom="0.78740157480315" header="0.31496062992126" footer="0.31496062992126"/>
  <pageSetup paperSize="8" scale="83" orientation="landscape"/>
  <headerFooter>
    <oddFooter>&amp;C第 &amp;P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16"/>
  <sheetViews>
    <sheetView view="pageBreakPreview" zoomScaleNormal="85" workbookViewId="0">
      <pane xSplit="2" ySplit="6" topLeftCell="C7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3.5"/>
  <cols>
    <col min="1" max="1" width="6.66666666666667" customWidth="1"/>
    <col min="2" max="2" width="22" customWidth="1"/>
    <col min="3" max="3" width="11.3333333333333" customWidth="1"/>
    <col min="4" max="4" width="71.3333333333333" customWidth="1"/>
    <col min="5" max="5" width="9.775" customWidth="1"/>
    <col min="6" max="6" width="11.4416666666667" customWidth="1"/>
    <col min="7" max="7" width="11" customWidth="1"/>
    <col min="8" max="8" width="10" customWidth="1"/>
    <col min="9" max="9" width="10.2166666666667" customWidth="1"/>
    <col min="10" max="10" width="10.1083333333333" customWidth="1"/>
    <col min="11" max="12" width="10" customWidth="1"/>
    <col min="13" max="13" width="15" style="1" customWidth="1"/>
  </cols>
  <sheetData>
    <row r="1" ht="22.2" customHeight="1" spans="1:13">
      <c r="A1" s="4" t="s">
        <v>479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7"/>
    </row>
    <row r="2" ht="22.2" customHeight="1" spans="1:13">
      <c r="A2" s="5" t="s">
        <v>98</v>
      </c>
      <c r="B2" s="5" t="s">
        <v>99</v>
      </c>
      <c r="C2" s="5" t="s">
        <v>100</v>
      </c>
      <c r="D2" s="5" t="s">
        <v>101</v>
      </c>
      <c r="E2" s="5" t="s">
        <v>102</v>
      </c>
      <c r="F2" s="5" t="s">
        <v>103</v>
      </c>
      <c r="G2" s="64" t="s">
        <v>104</v>
      </c>
      <c r="H2" s="5" t="s">
        <v>105</v>
      </c>
      <c r="I2" s="5"/>
      <c r="J2" s="5"/>
      <c r="K2" s="5"/>
      <c r="L2" s="5" t="s">
        <v>106</v>
      </c>
      <c r="M2" s="18" t="s">
        <v>107</v>
      </c>
    </row>
    <row r="3" ht="31.95" customHeight="1" spans="1:13">
      <c r="A3" s="5"/>
      <c r="B3" s="5"/>
      <c r="C3" s="5"/>
      <c r="D3" s="5"/>
      <c r="E3" s="5"/>
      <c r="F3" s="5"/>
      <c r="G3" s="64"/>
      <c r="H3" s="5" t="s">
        <v>108</v>
      </c>
      <c r="I3" s="5" t="s">
        <v>109</v>
      </c>
      <c r="J3" s="5" t="s">
        <v>110</v>
      </c>
      <c r="K3" s="5" t="s">
        <v>111</v>
      </c>
      <c r="L3" s="5"/>
      <c r="M3" s="18"/>
    </row>
    <row r="4" s="1" customFormat="1" ht="27" hidden="1" spans="1:16">
      <c r="A4" s="5"/>
      <c r="B4" s="7" t="s">
        <v>67</v>
      </c>
      <c r="C4" s="7" t="s">
        <v>112</v>
      </c>
      <c r="D4" s="7" t="s">
        <v>113</v>
      </c>
      <c r="E4" s="5"/>
      <c r="F4" s="5" t="s">
        <v>65</v>
      </c>
      <c r="G4" s="7" t="s">
        <v>114</v>
      </c>
      <c r="H4" s="5" t="s">
        <v>115</v>
      </c>
      <c r="I4" s="5" t="s">
        <v>116</v>
      </c>
      <c r="J4" s="5" t="s">
        <v>117</v>
      </c>
      <c r="K4" s="5" t="s">
        <v>118</v>
      </c>
      <c r="L4" s="5" t="s">
        <v>119</v>
      </c>
      <c r="M4" s="19" t="s">
        <v>112</v>
      </c>
      <c r="N4" s="20">
        <f>K5-SUM(G10:G1934)</f>
        <v>782000</v>
      </c>
      <c r="O4" s="21">
        <f>C5+D5+M5-L5</f>
        <v>8.67999999999999</v>
      </c>
      <c r="P4" s="22"/>
    </row>
    <row r="5" s="1" customFormat="1" ht="15" hidden="1" spans="1:16">
      <c r="A5" s="5"/>
      <c r="B5" s="7">
        <f>SUM(B6:B6)</f>
        <v>0</v>
      </c>
      <c r="C5" s="8">
        <f>SUM(C6:C6)</f>
        <v>0</v>
      </c>
      <c r="D5" s="8">
        <f>SUM(D6:D6)</f>
        <v>78.2</v>
      </c>
      <c r="E5" s="9" t="s">
        <v>284</v>
      </c>
      <c r="F5" s="10">
        <f t="shared" ref="F5:M5" si="0">SUM(F6:F6)</f>
        <v>3</v>
      </c>
      <c r="G5" s="10">
        <f t="shared" si="0"/>
        <v>0</v>
      </c>
      <c r="H5" s="10">
        <f t="shared" si="0"/>
        <v>1</v>
      </c>
      <c r="I5" s="10">
        <f t="shared" si="0"/>
        <v>1</v>
      </c>
      <c r="J5" s="10">
        <f t="shared" si="0"/>
        <v>1</v>
      </c>
      <c r="K5" s="23">
        <f t="shared" si="0"/>
        <v>782000</v>
      </c>
      <c r="L5" s="8">
        <f t="shared" si="0"/>
        <v>78.2</v>
      </c>
      <c r="M5" s="153">
        <f t="shared" si="0"/>
        <v>8.68</v>
      </c>
      <c r="N5" s="20">
        <f t="shared" ref="N5:N6" si="1">F5-G5-H5-I5-J5</f>
        <v>0</v>
      </c>
      <c r="O5" s="22"/>
      <c r="P5" s="22"/>
    </row>
    <row r="6" s="2" customFormat="1" ht="22.2" hidden="1" customHeight="1" spans="1:16">
      <c r="A6" s="5"/>
      <c r="B6" s="5">
        <f>COUNTIFS($E$10:$E$1985,E6,$M$10:$M$1985,"十四五")</f>
        <v>0</v>
      </c>
      <c r="C6" s="11">
        <f>SUMPRODUCT(($E$10:$E$1985=E6)*($M$10:$M$1985="十四五")*($G$10:$G$1985))/10000</f>
        <v>0</v>
      </c>
      <c r="D6" s="11">
        <f>L6-C6</f>
        <v>78.2</v>
      </c>
      <c r="E6" s="12" t="s">
        <v>285</v>
      </c>
      <c r="F6" s="13">
        <f>COUNTIFS($E$7:$E$1936,E6)</f>
        <v>3</v>
      </c>
      <c r="G6" s="13">
        <f>COUNTIFS($E$7:$E$1936,E6,$G$7:$G$1936,"&lt;10000")</f>
        <v>0</v>
      </c>
      <c r="H6" s="13">
        <f>COUNTIFS($E$7:$E$1936,E6,$G$7:$G$1936,"&gt;=10000",$G$7:$G$1936,"&lt;50000")</f>
        <v>1</v>
      </c>
      <c r="I6" s="13">
        <f>COUNTIFS($E$7:$E$1936,E6,$G$7:$G$1936,"&gt;=50000",$G$7:$G$1936,"&lt;100000")</f>
        <v>1</v>
      </c>
      <c r="J6" s="13">
        <f>COUNTIFS($E$7:$E$1936,E6,$G$7:$G$1936,"&gt;=100000")</f>
        <v>1</v>
      </c>
      <c r="K6" s="25">
        <f>SUMIF($E$7:$E$1936,$E6,$G$7:$G$1936)</f>
        <v>782000</v>
      </c>
      <c r="L6" s="11">
        <f t="shared" ref="L6" si="2">K6/10000</f>
        <v>78.2</v>
      </c>
      <c r="M6" s="154">
        <f>SUMPRODUCT(($E$7:$E$1985=E6)*($M$7:$M$1985="十四五")*($G$7:$G$1985))/10000</f>
        <v>8.68</v>
      </c>
      <c r="N6" s="27">
        <f t="shared" si="1"/>
        <v>0</v>
      </c>
      <c r="O6" s="28"/>
      <c r="P6" s="28"/>
    </row>
    <row r="7" s="2" customFormat="1" ht="66" customHeight="1" spans="1:16">
      <c r="A7" s="5">
        <v>1</v>
      </c>
      <c r="B7" s="14" t="s">
        <v>480</v>
      </c>
      <c r="C7" s="108" t="s">
        <v>127</v>
      </c>
      <c r="D7" s="147" t="s">
        <v>481</v>
      </c>
      <c r="E7" s="108" t="s">
        <v>121</v>
      </c>
      <c r="F7" s="108" t="s">
        <v>142</v>
      </c>
      <c r="G7" s="108">
        <v>86800</v>
      </c>
      <c r="H7" s="148">
        <v>86800</v>
      </c>
      <c r="I7" s="108"/>
      <c r="J7" s="108"/>
      <c r="K7" s="108"/>
      <c r="L7" s="108"/>
      <c r="M7" s="155" t="s">
        <v>482</v>
      </c>
      <c r="N7" s="27"/>
      <c r="O7" s="28"/>
      <c r="P7" s="28"/>
    </row>
    <row r="8" s="146" customFormat="1" ht="60" hidden="1" customHeight="1" spans="1:14">
      <c r="A8" s="5">
        <v>2</v>
      </c>
      <c r="B8" s="67" t="s">
        <v>483</v>
      </c>
      <c r="C8" s="149" t="s">
        <v>484</v>
      </c>
      <c r="D8" s="150" t="s">
        <v>485</v>
      </c>
      <c r="E8" s="149" t="s">
        <v>486</v>
      </c>
      <c r="F8" s="149" t="s">
        <v>337</v>
      </c>
      <c r="G8" s="149">
        <v>15200</v>
      </c>
      <c r="H8" s="151">
        <f t="shared" ref="H8" si="3">G8</f>
        <v>15200</v>
      </c>
      <c r="I8" s="149"/>
      <c r="J8" s="149"/>
      <c r="K8" s="149"/>
      <c r="L8" s="149"/>
      <c r="M8" s="156" t="s">
        <v>487</v>
      </c>
      <c r="N8" s="157"/>
    </row>
    <row r="9" s="146" customFormat="1" ht="70.2" hidden="1" customHeight="1" spans="1:14">
      <c r="A9" s="5">
        <v>3</v>
      </c>
      <c r="B9" s="67" t="s">
        <v>488</v>
      </c>
      <c r="C9" s="149" t="s">
        <v>484</v>
      </c>
      <c r="D9" s="150" t="s">
        <v>489</v>
      </c>
      <c r="E9" s="149" t="s">
        <v>486</v>
      </c>
      <c r="F9" s="149" t="s">
        <v>337</v>
      </c>
      <c r="G9" s="151">
        <v>680000</v>
      </c>
      <c r="H9" s="151">
        <f t="shared" ref="H9" si="4">G9</f>
        <v>680000</v>
      </c>
      <c r="I9" s="149"/>
      <c r="J9" s="149"/>
      <c r="K9" s="149"/>
      <c r="L9" s="149"/>
      <c r="M9" s="156" t="s">
        <v>487</v>
      </c>
      <c r="N9" s="157"/>
    </row>
    <row r="10" ht="24.15" customHeight="1" spans="1:12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</row>
    <row r="11" ht="24.15" customHeight="1" spans="13:13">
      <c r="M11" s="30"/>
    </row>
    <row r="12" ht="24.15" customHeight="1" spans="13:13">
      <c r="M12" s="30"/>
    </row>
    <row r="13" ht="24.15" customHeight="1" spans="13:13">
      <c r="M13" s="30"/>
    </row>
    <row r="14" ht="24.15" customHeight="1" spans="13:13">
      <c r="M14" s="30"/>
    </row>
    <row r="15" ht="24.15" customHeight="1" spans="13:13">
      <c r="M15" s="30"/>
    </row>
    <row r="16" ht="24.15" customHeight="1" spans="13:13">
      <c r="M16" s="30"/>
    </row>
    <row r="17" ht="24.15" customHeight="1" spans="13:13">
      <c r="M17" s="30"/>
    </row>
    <row r="18" ht="24.15" customHeight="1" spans="13:13">
      <c r="M18" s="30"/>
    </row>
    <row r="19" ht="24.15" customHeight="1" spans="13:13">
      <c r="M19" s="30"/>
    </row>
    <row r="20" ht="24.15" customHeight="1" spans="13:13">
      <c r="M20" s="30"/>
    </row>
    <row r="21" ht="24.15" customHeight="1" spans="13:13">
      <c r="M21" s="30"/>
    </row>
    <row r="22" ht="24.15" customHeight="1" spans="13:13">
      <c r="M22" s="30"/>
    </row>
    <row r="23" ht="24.15" customHeight="1" spans="13:13">
      <c r="M23" s="30"/>
    </row>
    <row r="24" ht="24.15" customHeight="1" spans="13:13">
      <c r="M24" s="30"/>
    </row>
    <row r="25" ht="24.15" customHeight="1" spans="13:13">
      <c r="M25" s="30"/>
    </row>
    <row r="26" ht="24.15" customHeight="1" spans="13:13">
      <c r="M26" s="30"/>
    </row>
    <row r="27" ht="24.15" customHeight="1" spans="13:13">
      <c r="M27" s="30"/>
    </row>
    <row r="28" ht="24.15" customHeight="1" spans="13:13">
      <c r="M28" s="30"/>
    </row>
    <row r="29" ht="24.15" customHeight="1" spans="13:13">
      <c r="M29" s="30"/>
    </row>
    <row r="30" ht="24.15" customHeight="1" spans="13:13">
      <c r="M30" s="30"/>
    </row>
    <row r="31" ht="24.15" customHeight="1" spans="13:13">
      <c r="M31" s="30"/>
    </row>
    <row r="32" ht="24.15" customHeight="1" spans="13:13">
      <c r="M32" s="30"/>
    </row>
    <row r="33" ht="24.15" customHeight="1" spans="13:13">
      <c r="M33" s="30"/>
    </row>
    <row r="34" ht="24.15" customHeight="1" spans="13:13">
      <c r="M34" s="30"/>
    </row>
    <row r="35" ht="24.15" customHeight="1" spans="13:13">
      <c r="M35" s="30"/>
    </row>
    <row r="36" ht="24.15" customHeight="1" spans="13:13">
      <c r="M36" s="30"/>
    </row>
    <row r="37" ht="24.15" customHeight="1" spans="13:13">
      <c r="M37" s="30"/>
    </row>
    <row r="38" ht="24.15" customHeight="1" spans="13:13">
      <c r="M38" s="30"/>
    </row>
    <row r="39" ht="24.15" customHeight="1" spans="13:13">
      <c r="M39" s="30"/>
    </row>
    <row r="40" ht="24.15" customHeight="1" spans="13:13">
      <c r="M40" s="30"/>
    </row>
    <row r="41" ht="24.15" customHeight="1" spans="13:13">
      <c r="M41" s="30"/>
    </row>
    <row r="42" ht="24.15" customHeight="1" spans="13:13">
      <c r="M42" s="30"/>
    </row>
    <row r="43" ht="24.15" customHeight="1" spans="13:13">
      <c r="M43" s="31"/>
    </row>
    <row r="44" ht="24.15" customHeight="1" spans="13:13">
      <c r="M44" s="31"/>
    </row>
    <row r="45" ht="24.15" customHeight="1" spans="13:13">
      <c r="M45" s="31"/>
    </row>
    <row r="46" ht="24.15" customHeight="1" spans="13:13">
      <c r="M46" s="31"/>
    </row>
    <row r="47" ht="24.15" customHeight="1" spans="13:13">
      <c r="M47" s="31"/>
    </row>
    <row r="48" ht="24.15" customHeight="1" spans="13:13">
      <c r="M48" s="31"/>
    </row>
    <row r="49" ht="24.15" customHeight="1" spans="13:13">
      <c r="M49" s="31"/>
    </row>
    <row r="50" ht="24.15" customHeight="1" spans="13:13">
      <c r="M50" s="31"/>
    </row>
    <row r="51" ht="24.15" customHeight="1" spans="13:13">
      <c r="M51" s="31"/>
    </row>
    <row r="52" ht="24.15" customHeight="1" spans="13:13">
      <c r="M52" s="31"/>
    </row>
    <row r="53" ht="24.15" customHeight="1" spans="13:13">
      <c r="M53" s="31"/>
    </row>
    <row r="54" ht="24.15" customHeight="1" spans="13:13">
      <c r="M54" s="31"/>
    </row>
    <row r="55" ht="24.15" customHeight="1" spans="13:13">
      <c r="M55" s="31"/>
    </row>
    <row r="56" ht="24.15" customHeight="1" spans="13:13">
      <c r="M56" s="31"/>
    </row>
    <row r="57" ht="24.15" customHeight="1" spans="13:13">
      <c r="M57" s="31"/>
    </row>
    <row r="58" ht="24.15" customHeight="1" spans="13:13">
      <c r="M58" s="31"/>
    </row>
    <row r="59" ht="24.15" customHeight="1" spans="13:13">
      <c r="M59" s="31"/>
    </row>
    <row r="60" ht="24.15" customHeight="1" spans="13:13">
      <c r="M60" s="31"/>
    </row>
    <row r="61" ht="24.15" customHeight="1" spans="13:13">
      <c r="M61" s="31"/>
    </row>
    <row r="62" ht="24.15" customHeight="1" spans="13:13">
      <c r="M62" s="31"/>
    </row>
    <row r="63" ht="24.15" customHeight="1" spans="13:13">
      <c r="M63" s="31"/>
    </row>
    <row r="64" ht="24.15" customHeight="1" spans="13:13">
      <c r="M64" s="31"/>
    </row>
    <row r="65" ht="24.15" customHeight="1" spans="13:13">
      <c r="M65" s="31"/>
    </row>
    <row r="66" ht="24.15" customHeight="1" spans="13:13">
      <c r="M66" s="31"/>
    </row>
    <row r="67" ht="24.15" customHeight="1" spans="13:13">
      <c r="M67" s="31"/>
    </row>
    <row r="68" ht="24.15" customHeight="1" spans="13:13">
      <c r="M68" s="31"/>
    </row>
    <row r="69" ht="24.15" customHeight="1" spans="13:13">
      <c r="M69" s="31"/>
    </row>
    <row r="70" ht="24.15" customHeight="1" spans="13:13">
      <c r="M70" s="31"/>
    </row>
    <row r="71" ht="24.15" customHeight="1" spans="13:13">
      <c r="M71" s="31"/>
    </row>
    <row r="72" ht="24.15" customHeight="1" spans="13:13">
      <c r="M72" s="31"/>
    </row>
    <row r="73" ht="24.15" customHeight="1" spans="13:13">
      <c r="M73" s="31"/>
    </row>
    <row r="74" ht="24.15" customHeight="1" spans="13:13">
      <c r="M74" s="31"/>
    </row>
    <row r="75" ht="24.15" customHeight="1" spans="13:13">
      <c r="M75" s="31"/>
    </row>
    <row r="76" ht="24.15" customHeight="1" spans="13:13">
      <c r="M76" s="31"/>
    </row>
    <row r="77" ht="24.15" customHeight="1" spans="13:13">
      <c r="M77" s="31"/>
    </row>
    <row r="78" ht="24.15" customHeight="1" spans="13:13">
      <c r="M78" s="31"/>
    </row>
    <row r="79" ht="24.15" customHeight="1" spans="13:13">
      <c r="M79" s="31"/>
    </row>
    <row r="80" ht="24.15" customHeight="1" spans="13:13">
      <c r="M80" s="31"/>
    </row>
    <row r="81" ht="24.15" customHeight="1" spans="13:13">
      <c r="M81" s="31"/>
    </row>
    <row r="82" ht="24.15" customHeight="1" spans="13:13">
      <c r="M82" s="31"/>
    </row>
    <row r="83" ht="24.15" customHeight="1" spans="13:13">
      <c r="M83" s="31"/>
    </row>
    <row r="84" ht="24.15" customHeight="1" spans="13:13">
      <c r="M84" s="31"/>
    </row>
    <row r="85" ht="24.15" customHeight="1" spans="13:13">
      <c r="M85" s="31"/>
    </row>
    <row r="86" ht="24.15" customHeight="1" spans="13:13">
      <c r="M86" s="31"/>
    </row>
    <row r="87" ht="24.15" customHeight="1" spans="13:13">
      <c r="M87" s="31"/>
    </row>
    <row r="88" ht="24.15" customHeight="1" spans="13:13">
      <c r="M88" s="31"/>
    </row>
    <row r="89" ht="24.15" customHeight="1" spans="13:13">
      <c r="M89" s="31"/>
    </row>
    <row r="90" ht="24.15" customHeight="1" spans="13:13">
      <c r="M90" s="31"/>
    </row>
    <row r="91" ht="24.15" customHeight="1" spans="13:13">
      <c r="M91" s="31"/>
    </row>
    <row r="92" ht="24.15" customHeight="1" spans="13:13">
      <c r="M92" s="31"/>
    </row>
    <row r="93" ht="24.15" customHeight="1" spans="13:13">
      <c r="M93" s="31"/>
    </row>
    <row r="94" ht="24.15" customHeight="1" spans="13:13">
      <c r="M94" s="31"/>
    </row>
    <row r="95" ht="24.15" customHeight="1" spans="13:13">
      <c r="M95" s="31"/>
    </row>
    <row r="96" ht="24.15" customHeight="1" spans="13:13">
      <c r="M96" s="31"/>
    </row>
    <row r="97" ht="24.15" customHeight="1" spans="13:13">
      <c r="M97" s="31"/>
    </row>
    <row r="98" ht="24.15" customHeight="1" spans="13:13">
      <c r="M98" s="31"/>
    </row>
    <row r="99" ht="24.15" customHeight="1" spans="13:13">
      <c r="M99" s="31"/>
    </row>
    <row r="100" ht="24.15" customHeight="1" spans="13:13">
      <c r="M100" s="31"/>
    </row>
    <row r="101" ht="24.15" customHeight="1" spans="13:13">
      <c r="M101" s="31"/>
    </row>
    <row r="102" ht="24.15" customHeight="1" spans="13:13">
      <c r="M102" s="31"/>
    </row>
    <row r="103" ht="24.15" customHeight="1" spans="13:13">
      <c r="M103" s="31"/>
    </row>
    <row r="104" ht="24.15" customHeight="1" spans="13:13">
      <c r="M104" s="31"/>
    </row>
    <row r="105" ht="24.15" customHeight="1" spans="13:13">
      <c r="M105" s="31"/>
    </row>
    <row r="106" ht="24.15" customHeight="1" spans="13:13">
      <c r="M106" s="31"/>
    </row>
    <row r="107" ht="24.15" customHeight="1" spans="13:13">
      <c r="M107" s="31"/>
    </row>
    <row r="108" ht="24.15" customHeight="1" spans="13:13">
      <c r="M108" s="31"/>
    </row>
    <row r="109" ht="24.15" customHeight="1" spans="13:13">
      <c r="M109" s="31"/>
    </row>
    <row r="110" ht="24.15" customHeight="1" spans="13:13">
      <c r="M110" s="31"/>
    </row>
    <row r="111" ht="24.15" customHeight="1" spans="13:13">
      <c r="M111" s="31"/>
    </row>
    <row r="112" ht="24.15" customHeight="1" spans="13:13">
      <c r="M112" s="31"/>
    </row>
    <row r="113" ht="24.15" customHeight="1" spans="13:13">
      <c r="M113" s="31"/>
    </row>
    <row r="114" ht="24.15" customHeight="1" spans="13:13">
      <c r="M114" s="31"/>
    </row>
    <row r="115" ht="24.15" customHeight="1" spans="13:13">
      <c r="M115" s="31"/>
    </row>
    <row r="116" ht="24.15" customHeight="1" spans="13:13">
      <c r="M116" s="31"/>
    </row>
    <row r="117" ht="24.15" customHeight="1" spans="13:13">
      <c r="M117" s="31"/>
    </row>
    <row r="118" ht="24.15" customHeight="1" spans="13:13">
      <c r="M118" s="31"/>
    </row>
    <row r="119" ht="24.15" customHeight="1" spans="13:13">
      <c r="M119" s="31"/>
    </row>
    <row r="120" ht="24.15" customHeight="1" spans="13:13">
      <c r="M120" s="31"/>
    </row>
    <row r="121" ht="24.15" customHeight="1" spans="13:13">
      <c r="M121" s="31"/>
    </row>
    <row r="122" ht="24.15" customHeight="1" spans="13:13">
      <c r="M122" s="31"/>
    </row>
    <row r="123" ht="24.15" customHeight="1" spans="13:13">
      <c r="M123" s="31"/>
    </row>
    <row r="124" ht="24.15" customHeight="1" spans="13:13">
      <c r="M124" s="31"/>
    </row>
    <row r="125" ht="24.15" customHeight="1" spans="13:13">
      <c r="M125" s="31"/>
    </row>
    <row r="126" ht="24.15" customHeight="1" spans="13:13">
      <c r="M126" s="31"/>
    </row>
    <row r="127" ht="24.15" customHeight="1" spans="13:13">
      <c r="M127" s="31"/>
    </row>
    <row r="128" ht="24.15" customHeight="1" spans="13:13">
      <c r="M128" s="31"/>
    </row>
    <row r="129" ht="24.15" customHeight="1" spans="13:13">
      <c r="M129" s="31"/>
    </row>
    <row r="130" ht="24.15" customHeight="1" spans="13:13">
      <c r="M130" s="31"/>
    </row>
    <row r="131" ht="24.15" customHeight="1" spans="13:13">
      <c r="M131" s="31"/>
    </row>
    <row r="132" ht="24.15" customHeight="1" spans="13:13">
      <c r="M132" s="31"/>
    </row>
    <row r="133" ht="24.15" customHeight="1" spans="13:13">
      <c r="M133" s="31"/>
    </row>
    <row r="134" ht="24.15" customHeight="1" spans="13:13">
      <c r="M134" s="31"/>
    </row>
    <row r="135" ht="24.15" customHeight="1" spans="13:13">
      <c r="M135" s="31"/>
    </row>
    <row r="136" ht="24.15" customHeight="1" spans="13:13">
      <c r="M136" s="31"/>
    </row>
    <row r="137" ht="24.15" customHeight="1" spans="13:13">
      <c r="M137" s="31"/>
    </row>
    <row r="138" ht="24.15" customHeight="1" spans="13:13">
      <c r="M138" s="31"/>
    </row>
    <row r="139" ht="24.15" customHeight="1" spans="13:13">
      <c r="M139" s="31"/>
    </row>
    <row r="140" ht="24.15" customHeight="1" spans="13:13">
      <c r="M140" s="31"/>
    </row>
    <row r="141" ht="24.15" customHeight="1" spans="13:13">
      <c r="M141" s="31"/>
    </row>
    <row r="142" ht="24.15" customHeight="1" spans="13:13">
      <c r="M142" s="31"/>
    </row>
    <row r="143" ht="24.15" customHeight="1" spans="13:13">
      <c r="M143" s="31"/>
    </row>
    <row r="144" ht="24.15" customHeight="1" spans="13:13">
      <c r="M144" s="31"/>
    </row>
    <row r="145" ht="24.15" customHeight="1" spans="13:13">
      <c r="M145" s="31"/>
    </row>
    <row r="146" ht="24.15" customHeight="1" spans="13:13">
      <c r="M146" s="31"/>
    </row>
    <row r="147" ht="24.15" customHeight="1" spans="13:13">
      <c r="M147" s="31"/>
    </row>
    <row r="148" ht="24.15" customHeight="1" spans="13:13">
      <c r="M148" s="31"/>
    </row>
    <row r="149" ht="24.15" customHeight="1" spans="13:13">
      <c r="M149" s="31"/>
    </row>
    <row r="150" ht="24.15" customHeight="1" spans="13:13">
      <c r="M150" s="31"/>
    </row>
    <row r="151" ht="24.15" customHeight="1" spans="13:13">
      <c r="M151" s="31"/>
    </row>
    <row r="152" ht="24.15" customHeight="1" spans="13:13">
      <c r="M152" s="31"/>
    </row>
    <row r="153" ht="24.15" customHeight="1" spans="13:13">
      <c r="M153" s="31"/>
    </row>
    <row r="154" ht="24.15" customHeight="1" spans="13:13">
      <c r="M154" s="31"/>
    </row>
    <row r="155" ht="24.15" customHeight="1" spans="13:13">
      <c r="M155" s="31"/>
    </row>
    <row r="156" ht="24.15" customHeight="1" spans="13:13">
      <c r="M156" s="31"/>
    </row>
    <row r="157" ht="24.15" customHeight="1" spans="13:13">
      <c r="M157" s="31"/>
    </row>
    <row r="158" ht="24.15" customHeight="1" spans="13:13">
      <c r="M158" s="31"/>
    </row>
    <row r="159" ht="24.15" customHeight="1" spans="13:13">
      <c r="M159" s="31"/>
    </row>
    <row r="160" ht="24.15" customHeight="1" spans="13:13">
      <c r="M160" s="31"/>
    </row>
    <row r="161" ht="24.15" customHeight="1" spans="13:13">
      <c r="M161" s="31"/>
    </row>
    <row r="162" ht="24.15" customHeight="1" spans="13:13">
      <c r="M162" s="31"/>
    </row>
    <row r="163" ht="24.15" customHeight="1" spans="13:13">
      <c r="M163" s="31"/>
    </row>
    <row r="164" ht="24.15" customHeight="1" spans="13:13">
      <c r="M164" s="31"/>
    </row>
    <row r="165" ht="24.15" customHeight="1" spans="13:13">
      <c r="M165" s="31"/>
    </row>
    <row r="166" ht="24.15" customHeight="1" spans="13:13">
      <c r="M166" s="31"/>
    </row>
    <row r="167" ht="24.15" customHeight="1" spans="13:13">
      <c r="M167" s="31"/>
    </row>
    <row r="168" ht="24.15" customHeight="1" spans="13:13">
      <c r="M168" s="31"/>
    </row>
    <row r="169" ht="24.15" customHeight="1" spans="13:13">
      <c r="M169" s="31"/>
    </row>
    <row r="170" ht="24.15" customHeight="1" spans="13:13">
      <c r="M170" s="31"/>
    </row>
    <row r="171" ht="24.15" customHeight="1" spans="13:13">
      <c r="M171" s="31"/>
    </row>
    <row r="172" ht="24.15" customHeight="1" spans="13:13">
      <c r="M172" s="31"/>
    </row>
    <row r="173" ht="24.15" customHeight="1" spans="13:13">
      <c r="M173" s="31"/>
    </row>
    <row r="174" ht="24.15" customHeight="1" spans="13:13">
      <c r="M174" s="31"/>
    </row>
    <row r="175" ht="24.15" customHeight="1" spans="13:13">
      <c r="M175" s="31"/>
    </row>
    <row r="176" ht="24.15" customHeight="1" spans="13:13">
      <c r="M176" s="31"/>
    </row>
    <row r="177" ht="24.15" customHeight="1" spans="13:13">
      <c r="M177" s="31"/>
    </row>
    <row r="178" ht="24.15" customHeight="1" spans="13:13">
      <c r="M178" s="31"/>
    </row>
    <row r="179" ht="24.15" customHeight="1" spans="13:13">
      <c r="M179" s="31"/>
    </row>
    <row r="180" ht="24.15" customHeight="1" spans="13:13">
      <c r="M180" s="31"/>
    </row>
    <row r="181" ht="24.15" customHeight="1" spans="13:13">
      <c r="M181" s="31"/>
    </row>
    <row r="182" ht="24.15" customHeight="1" spans="13:13">
      <c r="M182" s="31"/>
    </row>
    <row r="183" ht="24.15" customHeight="1" spans="13:13">
      <c r="M183" s="31"/>
    </row>
    <row r="184" ht="24.15" customHeight="1" spans="13:13">
      <c r="M184" s="31"/>
    </row>
    <row r="185" ht="24.15" customHeight="1" spans="13:13">
      <c r="M185" s="31"/>
    </row>
    <row r="186" ht="24.15" customHeight="1" spans="13:13">
      <c r="M186" s="31"/>
    </row>
    <row r="187" ht="24.15" customHeight="1" spans="13:13">
      <c r="M187" s="31"/>
    </row>
    <row r="188" ht="24.15" customHeight="1" spans="13:13">
      <c r="M188" s="31"/>
    </row>
    <row r="189" ht="24.15" customHeight="1" spans="13:13">
      <c r="M189" s="31"/>
    </row>
    <row r="190" ht="24.15" customHeight="1" spans="13:13">
      <c r="M190" s="31"/>
    </row>
    <row r="191" ht="24.15" customHeight="1" spans="13:13">
      <c r="M191" s="31"/>
    </row>
    <row r="192" ht="24.15" customHeight="1" spans="13:13">
      <c r="M192" s="31"/>
    </row>
    <row r="193" ht="24.15" customHeight="1" spans="13:13">
      <c r="M193" s="31"/>
    </row>
    <row r="194" ht="24.15" customHeight="1" spans="13:13">
      <c r="M194" s="31"/>
    </row>
    <row r="195" ht="24.15" customHeight="1" spans="13:13">
      <c r="M195" s="31"/>
    </row>
    <row r="196" ht="24.15" customHeight="1" spans="13:13">
      <c r="M196" s="31"/>
    </row>
    <row r="197" ht="24.15" customHeight="1" spans="13:13">
      <c r="M197" s="31"/>
    </row>
    <row r="198" ht="24.15" customHeight="1" spans="13:13">
      <c r="M198" s="31"/>
    </row>
    <row r="199" ht="24.15" customHeight="1" spans="13:13">
      <c r="M199" s="31"/>
    </row>
    <row r="200" ht="24.15" customHeight="1" spans="13:13">
      <c r="M200" s="31"/>
    </row>
    <row r="201" ht="24.15" customHeight="1" spans="13:13">
      <c r="M201" s="31"/>
    </row>
    <row r="202" ht="24.15" customHeight="1" spans="13:13">
      <c r="M202" s="31"/>
    </row>
    <row r="203" ht="24.15" customHeight="1" spans="13:13">
      <c r="M203" s="31"/>
    </row>
    <row r="204" ht="24.15" customHeight="1" spans="13:13">
      <c r="M204" s="31"/>
    </row>
    <row r="205" ht="24.15" customHeight="1" spans="13:13">
      <c r="M205" s="31"/>
    </row>
    <row r="206" ht="24.15" customHeight="1" spans="13:13">
      <c r="M206" s="31"/>
    </row>
    <row r="207" ht="24.15" customHeight="1" spans="13:13">
      <c r="M207" s="31"/>
    </row>
    <row r="208" ht="24.15" customHeight="1" spans="13:13">
      <c r="M208" s="31"/>
    </row>
    <row r="209" ht="24.15" customHeight="1" spans="13:13">
      <c r="M209" s="31"/>
    </row>
    <row r="210" ht="24.15" customHeight="1" spans="13:13">
      <c r="M210" s="31"/>
    </row>
    <row r="211" ht="24.15" customHeight="1" spans="13:13">
      <c r="M211" s="31"/>
    </row>
    <row r="212" ht="24.15" customHeight="1" spans="13:13">
      <c r="M212" s="31"/>
    </row>
    <row r="213" ht="24.15" customHeight="1" spans="13:13">
      <c r="M213" s="31"/>
    </row>
    <row r="214" ht="24.15" customHeight="1" spans="13:13">
      <c r="M214" s="31"/>
    </row>
    <row r="215" ht="24.15" customHeight="1" spans="13:13">
      <c r="M215" s="31"/>
    </row>
    <row r="216" ht="24.15" customHeight="1" spans="13:13">
      <c r="M216" s="31"/>
    </row>
    <row r="217" ht="24.15" customHeight="1" spans="13:13">
      <c r="M217" s="31"/>
    </row>
    <row r="218" ht="24.15" customHeight="1" spans="13:13">
      <c r="M218" s="31"/>
    </row>
    <row r="219" ht="24.15" customHeight="1" spans="13:13">
      <c r="M219" s="31"/>
    </row>
    <row r="220" ht="24.15" customHeight="1" spans="13:13">
      <c r="M220" s="31"/>
    </row>
    <row r="221" ht="24.15" customHeight="1" spans="13:13">
      <c r="M221" s="31"/>
    </row>
    <row r="222" ht="24.15" customHeight="1" spans="13:13">
      <c r="M222" s="31"/>
    </row>
    <row r="223" ht="24.15" customHeight="1" spans="13:13">
      <c r="M223" s="31"/>
    </row>
    <row r="224" ht="24.15" customHeight="1" spans="13:13">
      <c r="M224" s="31"/>
    </row>
    <row r="225" ht="24.15" customHeight="1" spans="13:13">
      <c r="M225" s="31"/>
    </row>
    <row r="226" ht="24.15" customHeight="1" spans="13:13">
      <c r="M226" s="31"/>
    </row>
    <row r="227" ht="24.15" customHeight="1" spans="13:13">
      <c r="M227" s="31"/>
    </row>
    <row r="228" ht="24.15" customHeight="1" spans="13:13">
      <c r="M228" s="31"/>
    </row>
    <row r="229" ht="24.15" customHeight="1" spans="13:13">
      <c r="M229" s="31"/>
    </row>
    <row r="230" ht="24.15" customHeight="1" spans="13:13">
      <c r="M230" s="31"/>
    </row>
    <row r="231" ht="24.15" customHeight="1" spans="13:13">
      <c r="M231" s="31"/>
    </row>
    <row r="232" ht="24.15" customHeight="1" spans="13:13">
      <c r="M232" s="31"/>
    </row>
    <row r="233" ht="24.15" customHeight="1" spans="13:13">
      <c r="M233" s="31"/>
    </row>
    <row r="234" ht="24.15" customHeight="1" spans="13:13">
      <c r="M234" s="31"/>
    </row>
    <row r="235" ht="24.15" customHeight="1" spans="13:13">
      <c r="M235" s="31"/>
    </row>
    <row r="236" ht="24.15" customHeight="1" spans="13:13">
      <c r="M236" s="31"/>
    </row>
    <row r="237" ht="24.15" customHeight="1" spans="13:13">
      <c r="M237" s="31"/>
    </row>
    <row r="238" ht="24.15" customHeight="1" spans="13:13">
      <c r="M238" s="31"/>
    </row>
    <row r="239" ht="24.15" customHeight="1" spans="13:13">
      <c r="M239" s="31"/>
    </row>
    <row r="240" ht="24.15" customHeight="1" spans="13:13">
      <c r="M240" s="31"/>
    </row>
    <row r="241" ht="24.15" customHeight="1" spans="13:13">
      <c r="M241" s="31"/>
    </row>
    <row r="242" ht="24.15" customHeight="1" spans="13:13">
      <c r="M242" s="31"/>
    </row>
    <row r="243" ht="24.15" customHeight="1" spans="13:13">
      <c r="M243" s="31"/>
    </row>
    <row r="244" ht="24.15" customHeight="1" spans="13:13">
      <c r="M244" s="31"/>
    </row>
    <row r="245" ht="24.15" customHeight="1" spans="13:13">
      <c r="M245" s="31"/>
    </row>
    <row r="246" ht="24.15" customHeight="1" spans="13:13">
      <c r="M246" s="31"/>
    </row>
    <row r="247" ht="24.15" customHeight="1" spans="13:13">
      <c r="M247" s="31"/>
    </row>
    <row r="248" ht="24.15" customHeight="1" spans="13:13">
      <c r="M248" s="31"/>
    </row>
    <row r="249" ht="24.15" customHeight="1" spans="13:13">
      <c r="M249" s="31"/>
    </row>
    <row r="250" ht="24.15" customHeight="1" spans="13:13">
      <c r="M250" s="31"/>
    </row>
    <row r="251" ht="24.15" customHeight="1" spans="13:13">
      <c r="M251" s="31"/>
    </row>
    <row r="252" ht="24.15" customHeight="1" spans="13:13">
      <c r="M252" s="31"/>
    </row>
    <row r="253" ht="24.15" customHeight="1" spans="13:13">
      <c r="M253" s="31"/>
    </row>
    <row r="254" ht="24.15" customHeight="1" spans="13:13">
      <c r="M254" s="31"/>
    </row>
    <row r="255" ht="24.15" customHeight="1" spans="13:13">
      <c r="M255" s="31"/>
    </row>
    <row r="256" ht="24.15" customHeight="1" spans="13:13">
      <c r="M256" s="31"/>
    </row>
    <row r="257" ht="24.15" customHeight="1" spans="13:13">
      <c r="M257" s="31"/>
    </row>
    <row r="258" ht="24.15" customHeight="1" spans="13:13">
      <c r="M258" s="31"/>
    </row>
    <row r="259" ht="24.15" customHeight="1" spans="13:13">
      <c r="M259" s="31"/>
    </row>
    <row r="260" ht="24.15" customHeight="1" spans="13:13">
      <c r="M260" s="31"/>
    </row>
    <row r="261" ht="24.15" customHeight="1" spans="13:13">
      <c r="M261" s="31"/>
    </row>
    <row r="262" ht="24.15" customHeight="1" spans="13:13">
      <c r="M262" s="31"/>
    </row>
    <row r="263" ht="24.15" customHeight="1" spans="13:13">
      <c r="M263" s="31"/>
    </row>
    <row r="264" ht="24.15" customHeight="1" spans="13:13">
      <c r="M264" s="31"/>
    </row>
    <row r="265" ht="24.15" customHeight="1" spans="13:13">
      <c r="M265" s="31"/>
    </row>
    <row r="266" ht="24.15" customHeight="1" spans="13:13">
      <c r="M266" s="31"/>
    </row>
    <row r="267" ht="24.15" customHeight="1" spans="13:13">
      <c r="M267" s="31"/>
    </row>
    <row r="268" ht="24.15" customHeight="1" spans="13:13">
      <c r="M268" s="31"/>
    </row>
    <row r="269" ht="24.15" customHeight="1" spans="13:13">
      <c r="M269" s="31"/>
    </row>
    <row r="270" ht="24.15" customHeight="1" spans="13:13">
      <c r="M270" s="31"/>
    </row>
    <row r="271" ht="24.15" customHeight="1" spans="13:13">
      <c r="M271" s="31"/>
    </row>
    <row r="272" ht="24.15" customHeight="1" spans="13:13">
      <c r="M272" s="31"/>
    </row>
    <row r="273" ht="24.15" customHeight="1" spans="13:13">
      <c r="M273" s="31"/>
    </row>
    <row r="274" ht="24.15" customHeight="1" spans="13:13">
      <c r="M274" s="31"/>
    </row>
    <row r="275" ht="24.15" customHeight="1" spans="13:13">
      <c r="M275" s="31"/>
    </row>
    <row r="276" ht="24.15" customHeight="1" spans="13:13">
      <c r="M276" s="31"/>
    </row>
    <row r="277" ht="24.15" customHeight="1" spans="13:13">
      <c r="M277" s="31"/>
    </row>
    <row r="278" ht="24.15" customHeight="1" spans="13:13">
      <c r="M278" s="31"/>
    </row>
    <row r="279" ht="24.15" customHeight="1" spans="13:13">
      <c r="M279" s="31"/>
    </row>
    <row r="280" ht="24.15" customHeight="1" spans="13:13">
      <c r="M280" s="31"/>
    </row>
    <row r="281" ht="24.15" customHeight="1" spans="13:13">
      <c r="M281" s="31"/>
    </row>
    <row r="282" ht="24.15" customHeight="1" spans="13:13">
      <c r="M282" s="31"/>
    </row>
    <row r="283" ht="24.15" customHeight="1" spans="13:13">
      <c r="M283" s="31"/>
    </row>
    <row r="284" ht="24.15" customHeight="1" spans="13:13">
      <c r="M284" s="31"/>
    </row>
    <row r="285" ht="24.15" customHeight="1" spans="13:13">
      <c r="M285" s="31"/>
    </row>
    <row r="286" ht="24.15" customHeight="1" spans="13:13">
      <c r="M286" s="31"/>
    </row>
    <row r="287" ht="24.15" customHeight="1" spans="13:13">
      <c r="M287" s="31"/>
    </row>
    <row r="288" ht="24.15" customHeight="1" spans="13:13">
      <c r="M288" s="31"/>
    </row>
    <row r="289" ht="24.15" customHeight="1" spans="13:13">
      <c r="M289" s="31"/>
    </row>
    <row r="290" ht="24.15" customHeight="1" spans="13:13">
      <c r="M290" s="31"/>
    </row>
    <row r="291" ht="24.15" customHeight="1" spans="13:13">
      <c r="M291" s="31"/>
    </row>
    <row r="292" ht="24.15" customHeight="1" spans="13:13">
      <c r="M292" s="31"/>
    </row>
    <row r="293" ht="24.15" customHeight="1" spans="13:13">
      <c r="M293" s="31"/>
    </row>
    <row r="294" ht="24.15" customHeight="1" spans="13:13">
      <c r="M294" s="31"/>
    </row>
    <row r="295" ht="24.15" customHeight="1" spans="13:13">
      <c r="M295" s="31"/>
    </row>
    <row r="296" ht="24.15" customHeight="1" spans="13:13">
      <c r="M296" s="31"/>
    </row>
    <row r="297" ht="24.15" customHeight="1" spans="13:13">
      <c r="M297" s="31"/>
    </row>
    <row r="298" ht="24.15" customHeight="1" spans="13:13">
      <c r="M298" s="31"/>
    </row>
    <row r="299" ht="24.15" customHeight="1" spans="13:13">
      <c r="M299" s="31"/>
    </row>
    <row r="300" ht="24.15" customHeight="1" spans="13:13">
      <c r="M300" s="31"/>
    </row>
    <row r="301" ht="24.15" customHeight="1" spans="13:13">
      <c r="M301" s="31"/>
    </row>
    <row r="302" ht="24.15" customHeight="1" spans="13:13">
      <c r="M302" s="31"/>
    </row>
    <row r="303" ht="24.15" customHeight="1" spans="13:13">
      <c r="M303" s="31"/>
    </row>
    <row r="304" ht="24.15" customHeight="1" spans="13:13">
      <c r="M304" s="31"/>
    </row>
    <row r="305" ht="24.15" customHeight="1" spans="13:13">
      <c r="M305" s="31"/>
    </row>
    <row r="306" ht="24.15" customHeight="1" spans="13:13">
      <c r="M306" s="31"/>
    </row>
    <row r="307" ht="24.15" customHeight="1" spans="13:13">
      <c r="M307" s="31"/>
    </row>
    <row r="308" ht="24.15" customHeight="1" spans="13:13">
      <c r="M308" s="31"/>
    </row>
    <row r="309" ht="24.15" customHeight="1" spans="13:13">
      <c r="M309" s="31"/>
    </row>
    <row r="310" ht="24.15" customHeight="1" spans="13:13">
      <c r="M310" s="31"/>
    </row>
    <row r="311" ht="24.15" customHeight="1" spans="13:13">
      <c r="M311" s="31"/>
    </row>
    <row r="312" ht="24.15" customHeight="1" spans="13:13">
      <c r="M312" s="31"/>
    </row>
    <row r="313" ht="24.15" customHeight="1" spans="13:13">
      <c r="M313" s="22"/>
    </row>
    <row r="314" ht="24.15" customHeight="1" spans="13:13">
      <c r="M314" s="22"/>
    </row>
    <row r="315" ht="24.15" customHeight="1" spans="13:13">
      <c r="M315" s="22"/>
    </row>
    <row r="316" ht="24.15" customHeight="1" spans="13:13">
      <c r="M316" s="22"/>
    </row>
  </sheetData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4">
    <cfRule type="duplicateValues" dxfId="0" priority="1"/>
    <cfRule type="duplicateValues" dxfId="0" priority="2"/>
  </conditionalFormatting>
  <conditionalFormatting sqref="O4:O7">
    <cfRule type="cellIs" dxfId="1" priority="3" operator="greaterThan">
      <formula>750</formula>
    </cfRule>
  </conditionalFormatting>
  <printOptions horizontalCentered="1"/>
  <pageMargins left="0.984251968503937" right="0.708661417322835" top="0.78740157480315" bottom="0.78740157480315" header="0.31496062992126" footer="0.31496062992126"/>
  <pageSetup paperSize="8" scale="88" fitToHeight="0" orientation="landscape"/>
  <headerFooter>
    <oddFooter>&amp;C第 &amp;P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4"/>
  <sheetViews>
    <sheetView view="pageBreakPreview" zoomScaleNormal="100" workbookViewId="0">
      <pane xSplit="2" ySplit="6" topLeftCell="C7" activePane="bottomRight" state="frozen"/>
      <selection/>
      <selection pane="topRight"/>
      <selection pane="bottomLeft"/>
      <selection pane="bottomRight" activeCell="A1" sqref="A1:L1"/>
    </sheetView>
  </sheetViews>
  <sheetFormatPr defaultColWidth="8.88333333333333" defaultRowHeight="13.5"/>
  <cols>
    <col min="1" max="1" width="9.88333333333333" style="40" customWidth="1"/>
    <col min="2" max="2" width="24.4416666666667" style="40" customWidth="1"/>
    <col min="3" max="3" width="12.4416666666667" style="40" customWidth="1"/>
    <col min="4" max="4" width="52" style="40" customWidth="1"/>
    <col min="5" max="5" width="9.775" style="40" customWidth="1"/>
    <col min="6" max="7" width="10.8833333333333" style="40" customWidth="1"/>
    <col min="8" max="8" width="10" style="40" customWidth="1"/>
    <col min="9" max="9" width="10.2166666666667" style="40" customWidth="1"/>
    <col min="10" max="10" width="10.1083333333333" style="40" customWidth="1"/>
    <col min="11" max="11" width="10" style="40" customWidth="1"/>
    <col min="12" max="12" width="10.775" style="40" customWidth="1"/>
    <col min="13" max="13" width="15" style="38" customWidth="1"/>
    <col min="14" max="16384" width="8.88333333333333" style="40"/>
  </cols>
  <sheetData>
    <row r="1" ht="22.2" customHeight="1" spans="1:13">
      <c r="A1" s="4" t="s">
        <v>490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2.2" customHeight="1" spans="1:13">
      <c r="A2" s="5" t="s">
        <v>98</v>
      </c>
      <c r="B2" s="5" t="s">
        <v>99</v>
      </c>
      <c r="C2" s="5" t="s">
        <v>100</v>
      </c>
      <c r="D2" s="5" t="s">
        <v>101</v>
      </c>
      <c r="E2" s="5" t="s">
        <v>102</v>
      </c>
      <c r="F2" s="5" t="s">
        <v>103</v>
      </c>
      <c r="G2" s="64" t="s">
        <v>104</v>
      </c>
      <c r="H2" s="5" t="s">
        <v>105</v>
      </c>
      <c r="I2" s="5"/>
      <c r="J2" s="5"/>
      <c r="K2" s="5"/>
      <c r="L2" s="5" t="s">
        <v>106</v>
      </c>
      <c r="M2" s="18" t="s">
        <v>107</v>
      </c>
    </row>
    <row r="3" ht="34.2" customHeight="1" spans="1:13">
      <c r="A3" s="5"/>
      <c r="B3" s="5"/>
      <c r="C3" s="5"/>
      <c r="D3" s="5"/>
      <c r="E3" s="5"/>
      <c r="F3" s="5"/>
      <c r="G3" s="64"/>
      <c r="H3" s="5" t="s">
        <v>108</v>
      </c>
      <c r="I3" s="5" t="s">
        <v>109</v>
      </c>
      <c r="J3" s="5" t="s">
        <v>110</v>
      </c>
      <c r="K3" s="5" t="s">
        <v>111</v>
      </c>
      <c r="L3" s="5"/>
      <c r="M3" s="18"/>
    </row>
    <row r="4" s="38" customFormat="1" ht="34.2" hidden="1" customHeight="1" spans="1:16">
      <c r="A4" s="5"/>
      <c r="B4" s="7" t="s">
        <v>67</v>
      </c>
      <c r="C4" s="7" t="s">
        <v>112</v>
      </c>
      <c r="D4" s="7" t="s">
        <v>113</v>
      </c>
      <c r="E4" s="5"/>
      <c r="F4" s="5" t="s">
        <v>65</v>
      </c>
      <c r="G4" s="7" t="s">
        <v>114</v>
      </c>
      <c r="H4" s="5" t="s">
        <v>115</v>
      </c>
      <c r="I4" s="5" t="s">
        <v>116</v>
      </c>
      <c r="J4" s="5" t="s">
        <v>117</v>
      </c>
      <c r="K4" s="5" t="s">
        <v>118</v>
      </c>
      <c r="L4" s="5" t="s">
        <v>119</v>
      </c>
      <c r="M4" s="19" t="s">
        <v>112</v>
      </c>
      <c r="N4" s="20">
        <f>K5-SUM(G7:G1938)</f>
        <v>0</v>
      </c>
      <c r="O4" s="50">
        <f>C5+D5+M5-L5</f>
        <v>4.62329</v>
      </c>
      <c r="P4" s="31"/>
    </row>
    <row r="5" s="38" customFormat="1" hidden="1" spans="1:16">
      <c r="A5" s="5"/>
      <c r="B5" s="7">
        <f>SUM(B6:B6)</f>
        <v>1</v>
      </c>
      <c r="C5" s="42">
        <f>SUM(C6:C6)</f>
        <v>4.62329</v>
      </c>
      <c r="D5" s="51">
        <f>SUM(D6:D6)</f>
        <v>0</v>
      </c>
      <c r="E5" s="43" t="s">
        <v>120</v>
      </c>
      <c r="F5" s="44">
        <f t="shared" ref="F5:M5" si="0">SUM(F6:F6)</f>
        <v>1</v>
      </c>
      <c r="G5" s="44">
        <f t="shared" si="0"/>
        <v>0</v>
      </c>
      <c r="H5" s="44">
        <f t="shared" si="0"/>
        <v>1</v>
      </c>
      <c r="I5" s="44">
        <f t="shared" si="0"/>
        <v>0</v>
      </c>
      <c r="J5" s="44">
        <f t="shared" si="0"/>
        <v>0</v>
      </c>
      <c r="K5" s="51">
        <f t="shared" si="0"/>
        <v>46232.9</v>
      </c>
      <c r="L5" s="42">
        <f t="shared" si="0"/>
        <v>4.62329</v>
      </c>
      <c r="M5" s="144">
        <f t="shared" si="0"/>
        <v>4.62329</v>
      </c>
      <c r="N5" s="20">
        <f t="shared" ref="N5:N6" si="1">F5-G5-H5-I5-J5</f>
        <v>0</v>
      </c>
      <c r="O5" s="31"/>
      <c r="P5" s="31"/>
    </row>
    <row r="6" s="39" customFormat="1" ht="22.2" hidden="1" customHeight="1" spans="1:16">
      <c r="A6" s="5"/>
      <c r="B6" s="5">
        <f>COUNTIFS($E$7:$E$1989,E6,$M$7:$M$1989,"十四五")</f>
        <v>1</v>
      </c>
      <c r="C6" s="45">
        <f>SUMPRODUCT(($E$7:$E$1989=E6)*($M$7:$M$1989="十四五")*($G$7:$G$1989))/10000</f>
        <v>4.62329</v>
      </c>
      <c r="D6" s="53">
        <f>L6-C6</f>
        <v>0</v>
      </c>
      <c r="E6" s="46" t="s">
        <v>121</v>
      </c>
      <c r="F6" s="47">
        <f>COUNTIFS($E$7:$E$1938,E6)</f>
        <v>1</v>
      </c>
      <c r="G6" s="47">
        <f>COUNTIFS($E$7:$E$1938,E6,$G$7:$G$1938,"&lt;10000")</f>
        <v>0</v>
      </c>
      <c r="H6" s="47">
        <f>COUNTIFS($E$7:$E$1938,E6,$G$7:$G$1938,"&gt;=10000",$G$7:$G$1938,"&lt;50000")</f>
        <v>1</v>
      </c>
      <c r="I6" s="47">
        <f>COUNTIFS($E$7:$E$1938,E6,$G$7:$G$1938,"&gt;=50000",$G$7:$G$1938,"&lt;100000")</f>
        <v>0</v>
      </c>
      <c r="J6" s="47">
        <f>COUNTIFS($E$7:$E$1938,E6,$G$7:$G$1938,"&gt;=100000")</f>
        <v>0</v>
      </c>
      <c r="K6" s="53">
        <f>SUMIF($E$7:$E$1938,$E6,$G$7:$G$1938)</f>
        <v>46232.9</v>
      </c>
      <c r="L6" s="45">
        <f t="shared" ref="L6" si="2">K6/10000</f>
        <v>4.62329</v>
      </c>
      <c r="M6" s="145">
        <f>SUMPRODUCT(($E$7:$E$1989=E6)*($M$7:$M$1989="十四五")*($G$7:$G$1989))/10000</f>
        <v>4.62329</v>
      </c>
      <c r="N6" s="27">
        <f t="shared" si="1"/>
        <v>0</v>
      </c>
      <c r="O6" s="55"/>
      <c r="P6" s="55"/>
    </row>
    <row r="7" s="143" customFormat="1" ht="66" customHeight="1" spans="1:13">
      <c r="A7" s="33">
        <v>1</v>
      </c>
      <c r="B7" s="15" t="s">
        <v>491</v>
      </c>
      <c r="C7" s="33" t="s">
        <v>127</v>
      </c>
      <c r="D7" s="15" t="s">
        <v>492</v>
      </c>
      <c r="E7" s="33" t="s">
        <v>121</v>
      </c>
      <c r="F7" s="33" t="s">
        <v>493</v>
      </c>
      <c r="G7" s="80">
        <v>46232.9</v>
      </c>
      <c r="H7" s="80">
        <f t="shared" ref="H7" si="3">G7</f>
        <v>46232.9</v>
      </c>
      <c r="I7" s="33"/>
      <c r="J7" s="33"/>
      <c r="K7" s="33"/>
      <c r="L7" s="33"/>
      <c r="M7" s="29" t="s">
        <v>125</v>
      </c>
    </row>
    <row r="8" ht="24.9" customHeight="1" spans="1:1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114"/>
    </row>
    <row r="9" spans="13:13">
      <c r="M9" s="114"/>
    </row>
    <row r="10" spans="13:13">
      <c r="M10" s="114"/>
    </row>
    <row r="11" spans="13:13">
      <c r="M11" s="114"/>
    </row>
    <row r="12" spans="13:13">
      <c r="M12" s="114"/>
    </row>
    <row r="13" spans="13:13">
      <c r="M13" s="114"/>
    </row>
    <row r="14" spans="13:13">
      <c r="M14" s="114"/>
    </row>
    <row r="15" spans="13:13">
      <c r="M15" s="114"/>
    </row>
    <row r="16" spans="13:13">
      <c r="M16" s="114"/>
    </row>
    <row r="17" spans="13:13">
      <c r="M17" s="114"/>
    </row>
    <row r="18" spans="13:13">
      <c r="M18" s="114"/>
    </row>
    <row r="19" spans="13:13">
      <c r="M19" s="114"/>
    </row>
    <row r="20" spans="13:13">
      <c r="M20" s="114"/>
    </row>
    <row r="21" spans="13:13">
      <c r="M21" s="114"/>
    </row>
    <row r="22" spans="13:13">
      <c r="M22" s="114"/>
    </row>
    <row r="23" spans="13:13">
      <c r="M23" s="114"/>
    </row>
    <row r="24" spans="13:13">
      <c r="M24" s="114"/>
    </row>
    <row r="25" spans="13:13">
      <c r="M25" s="114"/>
    </row>
    <row r="26" spans="13:13">
      <c r="M26" s="114"/>
    </row>
    <row r="27" spans="13:13">
      <c r="M27" s="114"/>
    </row>
    <row r="28" spans="13:13">
      <c r="M28" s="114"/>
    </row>
    <row r="29" spans="13:13">
      <c r="M29" s="114"/>
    </row>
    <row r="30" spans="13:13">
      <c r="M30" s="114"/>
    </row>
    <row r="31" spans="13:13">
      <c r="M31" s="114"/>
    </row>
    <row r="32" spans="13:13">
      <c r="M32" s="114"/>
    </row>
    <row r="33" spans="13:13">
      <c r="M33" s="114"/>
    </row>
    <row r="34" spans="13:13">
      <c r="M34" s="114"/>
    </row>
    <row r="35" spans="13:13">
      <c r="M35" s="114"/>
    </row>
    <row r="36" spans="13:13">
      <c r="M36" s="114"/>
    </row>
    <row r="37" spans="13:13">
      <c r="M37" s="114"/>
    </row>
    <row r="38" spans="13:13">
      <c r="M38" s="114"/>
    </row>
    <row r="39" spans="13:13">
      <c r="M39" s="114"/>
    </row>
    <row r="40" spans="13:13">
      <c r="M40" s="114"/>
    </row>
    <row r="41" spans="13:13">
      <c r="M41" s="114"/>
    </row>
    <row r="42" spans="13:13">
      <c r="M42" s="114"/>
    </row>
    <row r="43" spans="13:13">
      <c r="M43" s="114"/>
    </row>
    <row r="44" spans="13:13">
      <c r="M44" s="114"/>
    </row>
    <row r="45" spans="13:13">
      <c r="M45" s="114"/>
    </row>
    <row r="46" spans="13:13">
      <c r="M46" s="114"/>
    </row>
    <row r="47" spans="13:13">
      <c r="M47" s="114"/>
    </row>
    <row r="48" spans="13:13">
      <c r="M48" s="114"/>
    </row>
    <row r="49" spans="13:13">
      <c r="M49" s="114"/>
    </row>
    <row r="50" spans="13:13">
      <c r="M50" s="114"/>
    </row>
    <row r="51" spans="13:13">
      <c r="M51" s="31"/>
    </row>
    <row r="52" spans="13:13">
      <c r="M52" s="31"/>
    </row>
    <row r="53" spans="13:13">
      <c r="M53" s="31"/>
    </row>
    <row r="54" spans="13:13">
      <c r="M54" s="31"/>
    </row>
    <row r="55" spans="13:13">
      <c r="M55" s="31"/>
    </row>
    <row r="56" spans="13:13">
      <c r="M56" s="31"/>
    </row>
    <row r="57" spans="13:13">
      <c r="M57" s="31"/>
    </row>
    <row r="58" spans="13:13">
      <c r="M58" s="31"/>
    </row>
    <row r="59" spans="13:13">
      <c r="M59" s="31"/>
    </row>
    <row r="60" spans="13:13">
      <c r="M60" s="31"/>
    </row>
    <row r="61" spans="13:13">
      <c r="M61" s="31"/>
    </row>
    <row r="62" spans="13:13">
      <c r="M62" s="31"/>
    </row>
    <row r="63" spans="13:13">
      <c r="M63" s="31"/>
    </row>
    <row r="64" spans="13:13">
      <c r="M64" s="31"/>
    </row>
    <row r="65" spans="13:13">
      <c r="M65" s="31"/>
    </row>
    <row r="66" spans="13:13">
      <c r="M66" s="31"/>
    </row>
    <row r="67" spans="13:13">
      <c r="M67" s="31"/>
    </row>
    <row r="68" spans="13:13">
      <c r="M68" s="31"/>
    </row>
    <row r="69" spans="13:13">
      <c r="M69" s="31"/>
    </row>
    <row r="70" spans="13:13">
      <c r="M70" s="31"/>
    </row>
    <row r="71" spans="13:13">
      <c r="M71" s="31"/>
    </row>
    <row r="72" spans="13:13">
      <c r="M72" s="31"/>
    </row>
    <row r="73" spans="13:13">
      <c r="M73" s="31"/>
    </row>
    <row r="74" spans="13:13">
      <c r="M74" s="31"/>
    </row>
    <row r="75" spans="13:13">
      <c r="M75" s="31"/>
    </row>
    <row r="76" spans="13:13">
      <c r="M76" s="31"/>
    </row>
    <row r="77" spans="13:13">
      <c r="M77" s="31"/>
    </row>
    <row r="78" spans="13:13">
      <c r="M78" s="31"/>
    </row>
    <row r="79" spans="13:13">
      <c r="M79" s="31"/>
    </row>
    <row r="80" spans="13:13">
      <c r="M80" s="31"/>
    </row>
    <row r="81" spans="13:13">
      <c r="M81" s="31"/>
    </row>
    <row r="82" spans="13:13">
      <c r="M82" s="31"/>
    </row>
    <row r="83" spans="13:13">
      <c r="M83" s="31"/>
    </row>
    <row r="84" spans="13:13">
      <c r="M84" s="31"/>
    </row>
    <row r="85" spans="13:13">
      <c r="M85" s="31"/>
    </row>
    <row r="86" spans="13:13">
      <c r="M86" s="31"/>
    </row>
    <row r="87" spans="13:13">
      <c r="M87" s="31"/>
    </row>
    <row r="88" spans="13:13">
      <c r="M88" s="31"/>
    </row>
    <row r="89" spans="13:13">
      <c r="M89" s="31"/>
    </row>
    <row r="90" spans="13:13">
      <c r="M90" s="31"/>
    </row>
    <row r="91" spans="13:13">
      <c r="M91" s="31"/>
    </row>
    <row r="92" spans="13:13">
      <c r="M92" s="31"/>
    </row>
    <row r="93" spans="13:13">
      <c r="M93" s="31"/>
    </row>
    <row r="94" spans="13:13">
      <c r="M94" s="31"/>
    </row>
    <row r="95" spans="13:13">
      <c r="M95" s="31"/>
    </row>
    <row r="96" spans="13:13">
      <c r="M96" s="31"/>
    </row>
    <row r="97" spans="13:13">
      <c r="M97" s="31"/>
    </row>
    <row r="98" spans="13:13">
      <c r="M98" s="31"/>
    </row>
    <row r="99" spans="13:13">
      <c r="M99" s="31"/>
    </row>
    <row r="100" spans="13:13">
      <c r="M100" s="31"/>
    </row>
    <row r="101" spans="13:13">
      <c r="M101" s="31"/>
    </row>
    <row r="102" spans="13:13">
      <c r="M102" s="31"/>
    </row>
    <row r="103" spans="13:13">
      <c r="M103" s="31"/>
    </row>
    <row r="104" spans="13:13">
      <c r="M104" s="31"/>
    </row>
    <row r="105" spans="13:13">
      <c r="M105" s="31"/>
    </row>
    <row r="106" spans="13:13">
      <c r="M106" s="31"/>
    </row>
    <row r="107" spans="13:13">
      <c r="M107" s="31"/>
    </row>
    <row r="108" spans="13:13">
      <c r="M108" s="31"/>
    </row>
    <row r="109" spans="13:13">
      <c r="M109" s="31"/>
    </row>
    <row r="110" spans="13:13">
      <c r="M110" s="31"/>
    </row>
    <row r="111" spans="13:13">
      <c r="M111" s="31"/>
    </row>
    <row r="112" spans="13:13">
      <c r="M112" s="31"/>
    </row>
    <row r="113" spans="13:13">
      <c r="M113" s="31"/>
    </row>
    <row r="114" spans="13:13">
      <c r="M114" s="31"/>
    </row>
    <row r="115" spans="13:13">
      <c r="M115" s="31"/>
    </row>
    <row r="116" spans="13:13">
      <c r="M116" s="31"/>
    </row>
    <row r="117" spans="13:13">
      <c r="M117" s="31"/>
    </row>
    <row r="118" spans="13:13">
      <c r="M118" s="31"/>
    </row>
    <row r="119" spans="13:13">
      <c r="M119" s="31"/>
    </row>
    <row r="120" spans="13:13">
      <c r="M120" s="31"/>
    </row>
    <row r="121" spans="13:13">
      <c r="M121" s="31"/>
    </row>
    <row r="122" spans="13:13">
      <c r="M122" s="31"/>
    </row>
    <row r="123" spans="13:13">
      <c r="M123" s="31"/>
    </row>
    <row r="124" spans="13:13">
      <c r="M124" s="31"/>
    </row>
    <row r="125" spans="13:13">
      <c r="M125" s="31"/>
    </row>
    <row r="126" spans="13:13">
      <c r="M126" s="31"/>
    </row>
    <row r="127" spans="13:13">
      <c r="M127" s="31"/>
    </row>
    <row r="128" spans="13:13">
      <c r="M128" s="31"/>
    </row>
    <row r="129" spans="13:13">
      <c r="M129" s="31"/>
    </row>
    <row r="130" spans="13:13">
      <c r="M130" s="31"/>
    </row>
    <row r="131" spans="13:13">
      <c r="M131" s="31"/>
    </row>
    <row r="132" spans="13:13">
      <c r="M132" s="31"/>
    </row>
    <row r="133" spans="13:13">
      <c r="M133" s="31"/>
    </row>
    <row r="134" spans="13:13">
      <c r="M134" s="31"/>
    </row>
    <row r="135" spans="13:13">
      <c r="M135" s="31"/>
    </row>
    <row r="136" spans="13:13">
      <c r="M136" s="31"/>
    </row>
    <row r="137" spans="13:13">
      <c r="M137" s="31"/>
    </row>
    <row r="138" spans="13:13">
      <c r="M138" s="31"/>
    </row>
    <row r="139" spans="13:13">
      <c r="M139" s="31"/>
    </row>
    <row r="140" spans="13:13">
      <c r="M140" s="31"/>
    </row>
    <row r="141" spans="13:13">
      <c r="M141" s="31"/>
    </row>
    <row r="142" spans="13:13">
      <c r="M142" s="31"/>
    </row>
    <row r="143" spans="13:13">
      <c r="M143" s="31"/>
    </row>
    <row r="144" spans="13:13">
      <c r="M144" s="31"/>
    </row>
    <row r="145" spans="13:13">
      <c r="M145" s="31"/>
    </row>
    <row r="146" spans="13:13">
      <c r="M146" s="31"/>
    </row>
    <row r="147" spans="13:13">
      <c r="M147" s="31"/>
    </row>
    <row r="148" spans="13:13">
      <c r="M148" s="31"/>
    </row>
    <row r="149" spans="13:13">
      <c r="M149" s="31"/>
    </row>
    <row r="150" spans="13:13">
      <c r="M150" s="31"/>
    </row>
    <row r="151" spans="13:13">
      <c r="M151" s="31"/>
    </row>
    <row r="152" spans="13:13">
      <c r="M152" s="31"/>
    </row>
    <row r="153" spans="13:13">
      <c r="M153" s="31"/>
    </row>
    <row r="154" spans="13:13">
      <c r="M154" s="31"/>
    </row>
    <row r="155" spans="13:13">
      <c r="M155" s="31"/>
    </row>
    <row r="156" spans="13:13">
      <c r="M156" s="31"/>
    </row>
    <row r="157" spans="13:13">
      <c r="M157" s="31"/>
    </row>
    <row r="158" spans="13:13">
      <c r="M158" s="31"/>
    </row>
    <row r="159" spans="13:13">
      <c r="M159" s="31"/>
    </row>
    <row r="160" spans="13:13">
      <c r="M160" s="31"/>
    </row>
    <row r="161" spans="13:13">
      <c r="M161" s="31"/>
    </row>
    <row r="162" spans="13:13">
      <c r="M162" s="31"/>
    </row>
    <row r="163" spans="13:13">
      <c r="M163" s="31"/>
    </row>
    <row r="164" spans="13:13">
      <c r="M164" s="31"/>
    </row>
    <row r="165" spans="13:13">
      <c r="M165" s="31"/>
    </row>
    <row r="166" spans="13:13">
      <c r="M166" s="31"/>
    </row>
    <row r="167" spans="13:13">
      <c r="M167" s="31"/>
    </row>
    <row r="168" spans="13:13">
      <c r="M168" s="31"/>
    </row>
    <row r="169" spans="13:13">
      <c r="M169" s="31"/>
    </row>
    <row r="170" spans="13:13">
      <c r="M170" s="31"/>
    </row>
    <row r="171" spans="13:13">
      <c r="M171" s="31"/>
    </row>
    <row r="172" spans="13:13">
      <c r="M172" s="31"/>
    </row>
    <row r="173" spans="13:13">
      <c r="M173" s="31"/>
    </row>
    <row r="174" spans="13:13">
      <c r="M174" s="31"/>
    </row>
    <row r="175" spans="13:13">
      <c r="M175" s="31"/>
    </row>
    <row r="176" spans="13:13">
      <c r="M176" s="31"/>
    </row>
    <row r="177" spans="13:13">
      <c r="M177" s="31"/>
    </row>
    <row r="178" spans="13:13">
      <c r="M178" s="31"/>
    </row>
    <row r="179" spans="13:13">
      <c r="M179" s="31"/>
    </row>
    <row r="180" spans="13:13">
      <c r="M180" s="31"/>
    </row>
    <row r="181" spans="13:13">
      <c r="M181" s="31"/>
    </row>
    <row r="182" spans="13:13">
      <c r="M182" s="31"/>
    </row>
    <row r="183" spans="13:13">
      <c r="M183" s="31"/>
    </row>
    <row r="184" spans="13:13">
      <c r="M184" s="31"/>
    </row>
    <row r="185" spans="13:13">
      <c r="M185" s="31"/>
    </row>
    <row r="186" spans="13:13">
      <c r="M186" s="31"/>
    </row>
    <row r="187" spans="13:13">
      <c r="M187" s="31"/>
    </row>
    <row r="188" spans="13:13">
      <c r="M188" s="31"/>
    </row>
    <row r="189" spans="13:13">
      <c r="M189" s="31"/>
    </row>
    <row r="190" spans="13:13">
      <c r="M190" s="31"/>
    </row>
    <row r="191" spans="13:13">
      <c r="M191" s="31"/>
    </row>
    <row r="192" spans="13:13">
      <c r="M192" s="31"/>
    </row>
    <row r="193" spans="13:13">
      <c r="M193" s="31"/>
    </row>
    <row r="194" spans="13:13">
      <c r="M194" s="31"/>
    </row>
    <row r="195" spans="13:13">
      <c r="M195" s="31"/>
    </row>
    <row r="196" spans="13:13">
      <c r="M196" s="31"/>
    </row>
    <row r="197" spans="13:13">
      <c r="M197" s="31"/>
    </row>
    <row r="198" spans="13:13">
      <c r="M198" s="31"/>
    </row>
    <row r="199" spans="13:13">
      <c r="M199" s="31"/>
    </row>
    <row r="200" spans="13:13">
      <c r="M200" s="31"/>
    </row>
    <row r="201" spans="13:13">
      <c r="M201" s="31"/>
    </row>
    <row r="202" spans="13:13">
      <c r="M202" s="31"/>
    </row>
    <row r="203" spans="13:13">
      <c r="M203" s="31"/>
    </row>
    <row r="204" spans="13:13">
      <c r="M204" s="31"/>
    </row>
    <row r="205" spans="13:13">
      <c r="M205" s="31"/>
    </row>
    <row r="206" spans="13:13">
      <c r="M206" s="31"/>
    </row>
    <row r="207" spans="13:13">
      <c r="M207" s="31"/>
    </row>
    <row r="208" spans="13:13">
      <c r="M208" s="31"/>
    </row>
    <row r="209" spans="13:13">
      <c r="M209" s="31"/>
    </row>
    <row r="210" spans="13:13">
      <c r="M210" s="31"/>
    </row>
    <row r="211" spans="13:13">
      <c r="M211" s="31"/>
    </row>
    <row r="212" spans="13:13">
      <c r="M212" s="31"/>
    </row>
    <row r="213" spans="13:13">
      <c r="M213" s="31"/>
    </row>
    <row r="214" spans="13:13">
      <c r="M214" s="31"/>
    </row>
    <row r="215" spans="13:13">
      <c r="M215" s="31"/>
    </row>
    <row r="216" spans="13:13">
      <c r="M216" s="31"/>
    </row>
    <row r="217" spans="13:13">
      <c r="M217" s="31"/>
    </row>
    <row r="218" spans="13:13">
      <c r="M218" s="31"/>
    </row>
    <row r="219" spans="13:13">
      <c r="M219" s="31"/>
    </row>
    <row r="220" spans="13:13">
      <c r="M220" s="31"/>
    </row>
    <row r="221" spans="13:13">
      <c r="M221" s="31"/>
    </row>
    <row r="222" spans="13:13">
      <c r="M222" s="31"/>
    </row>
    <row r="223" spans="13:13">
      <c r="M223" s="31"/>
    </row>
    <row r="224" spans="13:13">
      <c r="M224" s="31"/>
    </row>
    <row r="225" spans="13:13">
      <c r="M225" s="31"/>
    </row>
    <row r="226" spans="13:13">
      <c r="M226" s="31"/>
    </row>
    <row r="227" spans="13:13">
      <c r="M227" s="31"/>
    </row>
    <row r="228" spans="13:13">
      <c r="M228" s="31"/>
    </row>
    <row r="229" spans="13:13">
      <c r="M229" s="31"/>
    </row>
    <row r="230" spans="13:13">
      <c r="M230" s="31"/>
    </row>
    <row r="231" spans="13:13">
      <c r="M231" s="31"/>
    </row>
    <row r="232" spans="13:13">
      <c r="M232" s="31"/>
    </row>
    <row r="233" spans="13:13">
      <c r="M233" s="31"/>
    </row>
    <row r="234" spans="13:13">
      <c r="M234" s="31"/>
    </row>
    <row r="235" spans="13:13">
      <c r="M235" s="31"/>
    </row>
    <row r="236" spans="13:13">
      <c r="M236" s="31"/>
    </row>
    <row r="237" spans="13:13">
      <c r="M237" s="31"/>
    </row>
    <row r="238" spans="13:13">
      <c r="M238" s="31"/>
    </row>
    <row r="239" spans="13:13">
      <c r="M239" s="31"/>
    </row>
    <row r="240" spans="13:13">
      <c r="M240" s="31"/>
    </row>
    <row r="241" spans="13:13">
      <c r="M241" s="31"/>
    </row>
    <row r="242" spans="13:13">
      <c r="M242" s="31"/>
    </row>
    <row r="243" spans="13:13">
      <c r="M243" s="31"/>
    </row>
    <row r="244" spans="13:13">
      <c r="M244" s="31"/>
    </row>
    <row r="245" spans="13:13">
      <c r="M245" s="31"/>
    </row>
    <row r="246" spans="13:13">
      <c r="M246" s="31"/>
    </row>
    <row r="247" spans="13:13">
      <c r="M247" s="31"/>
    </row>
    <row r="248" spans="13:13">
      <c r="M248" s="31"/>
    </row>
    <row r="249" spans="13:13">
      <c r="M249" s="31"/>
    </row>
    <row r="250" spans="13:13">
      <c r="M250" s="31"/>
    </row>
    <row r="251" spans="13:13">
      <c r="M251" s="31"/>
    </row>
    <row r="252" spans="13:13">
      <c r="M252" s="31"/>
    </row>
    <row r="253" spans="13:13">
      <c r="M253" s="31"/>
    </row>
    <row r="254" spans="13:13">
      <c r="M254" s="31"/>
    </row>
    <row r="255" spans="13:13">
      <c r="M255" s="31"/>
    </row>
    <row r="256" spans="13:13">
      <c r="M256" s="31"/>
    </row>
    <row r="257" spans="13:13">
      <c r="M257" s="31"/>
    </row>
    <row r="258" spans="13:13">
      <c r="M258" s="31"/>
    </row>
    <row r="259" spans="13:13">
      <c r="M259" s="31"/>
    </row>
    <row r="260" spans="13:13">
      <c r="M260" s="31"/>
    </row>
    <row r="261" spans="13:13">
      <c r="M261" s="31"/>
    </row>
    <row r="262" spans="13:13">
      <c r="M262" s="31"/>
    </row>
    <row r="263" spans="13:13">
      <c r="M263" s="31"/>
    </row>
    <row r="264" spans="13:13">
      <c r="M264" s="31"/>
    </row>
    <row r="265" spans="13:13">
      <c r="M265" s="31"/>
    </row>
    <row r="266" spans="13:13">
      <c r="M266" s="31"/>
    </row>
    <row r="267" spans="13:13">
      <c r="M267" s="31"/>
    </row>
    <row r="268" spans="13:13">
      <c r="M268" s="31"/>
    </row>
    <row r="269" spans="13:13">
      <c r="M269" s="31"/>
    </row>
    <row r="270" spans="13:13">
      <c r="M270" s="31"/>
    </row>
    <row r="271" spans="13:13">
      <c r="M271" s="31"/>
    </row>
    <row r="272" spans="13:13">
      <c r="M272" s="31"/>
    </row>
    <row r="273" spans="13:13">
      <c r="M273" s="31"/>
    </row>
    <row r="274" spans="13:13">
      <c r="M274" s="31"/>
    </row>
    <row r="275" spans="13:13">
      <c r="M275" s="31"/>
    </row>
    <row r="276" spans="13:13">
      <c r="M276" s="31"/>
    </row>
    <row r="277" spans="13:13">
      <c r="M277" s="31"/>
    </row>
    <row r="278" spans="13:13">
      <c r="M278" s="31"/>
    </row>
    <row r="279" spans="13:13">
      <c r="M279" s="31"/>
    </row>
    <row r="280" spans="13:13">
      <c r="M280" s="31"/>
    </row>
    <row r="281" spans="13:13">
      <c r="M281" s="31"/>
    </row>
    <row r="282" spans="13:13">
      <c r="M282" s="31"/>
    </row>
    <row r="283" spans="13:13">
      <c r="M283" s="31"/>
    </row>
    <row r="284" spans="13:13">
      <c r="M284" s="31"/>
    </row>
    <row r="285" spans="13:13">
      <c r="M285" s="31"/>
    </row>
    <row r="286" spans="13:13">
      <c r="M286" s="31"/>
    </row>
    <row r="287" spans="13:13">
      <c r="M287" s="31"/>
    </row>
    <row r="288" spans="13:13">
      <c r="M288" s="31"/>
    </row>
    <row r="289" spans="13:13">
      <c r="M289" s="31"/>
    </row>
    <row r="290" spans="13:13">
      <c r="M290" s="31"/>
    </row>
    <row r="291" spans="13:13">
      <c r="M291" s="31"/>
    </row>
    <row r="292" spans="13:13">
      <c r="M292" s="31"/>
    </row>
    <row r="293" spans="13:13">
      <c r="M293" s="31"/>
    </row>
    <row r="294" spans="13:13">
      <c r="M294" s="31"/>
    </row>
    <row r="295" spans="13:13">
      <c r="M295" s="31"/>
    </row>
    <row r="296" spans="13:13">
      <c r="M296" s="31"/>
    </row>
    <row r="297" spans="13:13">
      <c r="M297" s="31"/>
    </row>
    <row r="298" spans="13:13">
      <c r="M298" s="31"/>
    </row>
    <row r="299" spans="13:13">
      <c r="M299" s="31"/>
    </row>
    <row r="300" spans="13:13">
      <c r="M300" s="31"/>
    </row>
    <row r="301" spans="13:13">
      <c r="M301" s="31"/>
    </row>
    <row r="302" spans="13:13">
      <c r="M302" s="31"/>
    </row>
    <row r="303" spans="13:13">
      <c r="M303" s="31"/>
    </row>
    <row r="304" spans="13:13">
      <c r="M304" s="31"/>
    </row>
    <row r="305" spans="13:13">
      <c r="M305" s="31"/>
    </row>
    <row r="306" spans="13:13">
      <c r="M306" s="31"/>
    </row>
    <row r="307" spans="13:13">
      <c r="M307" s="31"/>
    </row>
    <row r="308" spans="13:13">
      <c r="M308" s="31"/>
    </row>
    <row r="309" spans="13:13">
      <c r="M309" s="31"/>
    </row>
    <row r="310" spans="13:13">
      <c r="M310" s="31"/>
    </row>
    <row r="311" spans="13:13">
      <c r="M311" s="31"/>
    </row>
    <row r="312" spans="13:13">
      <c r="M312" s="31"/>
    </row>
    <row r="313" spans="13:13">
      <c r="M313" s="31"/>
    </row>
    <row r="314" spans="13:13">
      <c r="M314" s="31"/>
    </row>
    <row r="315" spans="13:13">
      <c r="M315" s="31"/>
    </row>
    <row r="316" spans="13:13">
      <c r="M316" s="31"/>
    </row>
    <row r="317" spans="13:13">
      <c r="M317" s="31"/>
    </row>
    <row r="318" spans="13:13">
      <c r="M318" s="31"/>
    </row>
    <row r="319" spans="13:13">
      <c r="M319" s="31"/>
    </row>
    <row r="320" spans="13:13">
      <c r="M320" s="31"/>
    </row>
    <row r="321" spans="13:13">
      <c r="M321" s="31"/>
    </row>
    <row r="322" spans="13:13">
      <c r="M322" s="31"/>
    </row>
    <row r="323" spans="13:13">
      <c r="M323" s="31"/>
    </row>
    <row r="324" spans="13:13">
      <c r="M324" s="31"/>
    </row>
  </sheetData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4">
    <cfRule type="duplicateValues" dxfId="0" priority="1"/>
    <cfRule type="duplicateValues" dxfId="0" priority="2"/>
  </conditionalFormatting>
  <conditionalFormatting sqref="O4:O6">
    <cfRule type="cellIs" dxfId="1" priority="3" operator="greaterThan">
      <formula>750</formula>
    </cfRule>
  </conditionalFormatting>
  <printOptions horizontalCentered="1"/>
  <pageMargins left="0.984251968503937" right="0.708661417322835" top="0.78740157480315" bottom="0.78740157480315" header="0.31496062992126" footer="0.31496062992126"/>
  <pageSetup paperSize="8" scale="94" orientation="landscape"/>
  <headerFooter>
    <oddFooter>&amp;C第 &amp;P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5"/>
  <sheetViews>
    <sheetView view="pageBreakPreview" zoomScale="85" zoomScaleNormal="100" workbookViewId="0">
      <selection activeCell="A1" sqref="A1:L8"/>
    </sheetView>
  </sheetViews>
  <sheetFormatPr defaultColWidth="9" defaultRowHeight="13.5"/>
  <cols>
    <col min="1" max="1" width="6.775" style="135" customWidth="1"/>
    <col min="2" max="2" width="21.1083333333333" style="135" customWidth="1"/>
    <col min="3" max="3" width="12.1083333333333" style="135" customWidth="1"/>
    <col min="4" max="4" width="51.8833333333333" customWidth="1"/>
    <col min="5" max="5" width="11.3333333333333" style="135" customWidth="1"/>
    <col min="6" max="6" width="13.4416666666667" style="135" customWidth="1"/>
    <col min="7" max="7" width="12.1083333333333" style="136" customWidth="1"/>
    <col min="8" max="8" width="12.3333333333333" style="135" customWidth="1"/>
    <col min="9" max="9" width="14.6666666666667" style="135" customWidth="1"/>
    <col min="10" max="10" width="14.4416666666667" style="135" customWidth="1"/>
    <col min="11" max="11" width="13.8833333333333" style="135" customWidth="1"/>
    <col min="12" max="12" width="12.8833333333333" style="135" customWidth="1"/>
    <col min="13" max="13" width="15" style="1" customWidth="1"/>
    <col min="14" max="16384" width="9" style="137"/>
  </cols>
  <sheetData>
    <row r="1" ht="22.2" customHeight="1" spans="1:13">
      <c r="A1" s="4" t="s">
        <v>494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7"/>
    </row>
    <row r="2" ht="22.2" customHeight="1" spans="1:13">
      <c r="A2" s="5" t="s">
        <v>98</v>
      </c>
      <c r="B2" s="5" t="s">
        <v>99</v>
      </c>
      <c r="C2" s="5" t="s">
        <v>100</v>
      </c>
      <c r="D2" s="5" t="s">
        <v>101</v>
      </c>
      <c r="E2" s="5" t="s">
        <v>102</v>
      </c>
      <c r="F2" s="5" t="s">
        <v>495</v>
      </c>
      <c r="G2" s="138" t="s">
        <v>104</v>
      </c>
      <c r="H2" s="5" t="s">
        <v>105</v>
      </c>
      <c r="I2" s="5"/>
      <c r="J2" s="5"/>
      <c r="K2" s="5"/>
      <c r="L2" s="5" t="s">
        <v>106</v>
      </c>
      <c r="M2" s="5" t="s">
        <v>107</v>
      </c>
    </row>
    <row r="3" ht="31.95" customHeight="1" spans="1:14">
      <c r="A3" s="5"/>
      <c r="B3" s="5"/>
      <c r="C3" s="5"/>
      <c r="D3" s="5"/>
      <c r="E3" s="5"/>
      <c r="F3" s="5"/>
      <c r="G3" s="138"/>
      <c r="H3" s="5" t="s">
        <v>108</v>
      </c>
      <c r="I3" s="5" t="s">
        <v>109</v>
      </c>
      <c r="J3" s="5" t="s">
        <v>110</v>
      </c>
      <c r="K3" s="5" t="s">
        <v>111</v>
      </c>
      <c r="L3" s="5"/>
      <c r="M3" s="5"/>
      <c r="N3" s="141">
        <v>1.2</v>
      </c>
    </row>
    <row r="4" s="1" customFormat="1" ht="31.95" hidden="1" customHeight="1" spans="1:16">
      <c r="A4" s="5"/>
      <c r="B4" s="7" t="s">
        <v>67</v>
      </c>
      <c r="C4" s="7" t="s">
        <v>112</v>
      </c>
      <c r="D4" s="7" t="s">
        <v>113</v>
      </c>
      <c r="E4" s="5"/>
      <c r="F4" s="5" t="s">
        <v>65</v>
      </c>
      <c r="G4" s="7" t="s">
        <v>114</v>
      </c>
      <c r="H4" s="5" t="s">
        <v>115</v>
      </c>
      <c r="I4" s="5" t="s">
        <v>116</v>
      </c>
      <c r="J4" s="5" t="s">
        <v>117</v>
      </c>
      <c r="K4" s="5" t="s">
        <v>118</v>
      </c>
      <c r="L4" s="5" t="s">
        <v>4</v>
      </c>
      <c r="M4" s="5" t="s">
        <v>112</v>
      </c>
      <c r="N4" s="20">
        <f>K5-SUM(G8:G1919)</f>
        <v>0</v>
      </c>
      <c r="O4" s="21">
        <f>C5+D5+M5-L5</f>
        <v>0</v>
      </c>
      <c r="P4" s="22"/>
    </row>
    <row r="5" s="1" customFormat="1" ht="15" hidden="1" spans="1:16">
      <c r="A5" s="5"/>
      <c r="B5" s="7">
        <f>SUM(B6:B6)</f>
        <v>0</v>
      </c>
      <c r="C5" s="23">
        <f>SUM(C6:C6)</f>
        <v>0</v>
      </c>
      <c r="D5" s="23">
        <f>SUM(D6:D6)</f>
        <v>0</v>
      </c>
      <c r="E5" s="9" t="s">
        <v>284</v>
      </c>
      <c r="F5" s="10">
        <f t="shared" ref="F5:M5" si="0">SUM(F6:F6)</f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23">
        <f t="shared" si="0"/>
        <v>0</v>
      </c>
      <c r="L5" s="8">
        <f t="shared" si="0"/>
        <v>0</v>
      </c>
      <c r="M5" s="8">
        <f t="shared" si="0"/>
        <v>0</v>
      </c>
      <c r="N5" s="20">
        <f t="shared" ref="N5:N6" si="1">F5-G5-H5-I5-J5</f>
        <v>0</v>
      </c>
      <c r="O5" s="22"/>
      <c r="P5" s="22"/>
    </row>
    <row r="6" s="2" customFormat="1" ht="22.2" hidden="1" customHeight="1" spans="1:16">
      <c r="A6" s="5"/>
      <c r="B6" s="5">
        <f>COUNTIFS($E$8:$E$1970,E6,$M$8:$M$1970,"十四五")</f>
        <v>0</v>
      </c>
      <c r="C6" s="25">
        <f>SUMPRODUCT(($E$8:$E$1970=E6)*($M$8:$M$1970="十四五")*($G$8:$G$1970))/10000</f>
        <v>0</v>
      </c>
      <c r="D6" s="25">
        <f>L6-C6</f>
        <v>0</v>
      </c>
      <c r="E6" s="12" t="s">
        <v>285</v>
      </c>
      <c r="F6" s="13">
        <f>COUNTIFS($E$8:$E$1919,E6)</f>
        <v>0</v>
      </c>
      <c r="G6" s="13">
        <f>COUNTIFS($E$8:$E$1919,E6,$G$8:$G$1919,"&lt;10000")</f>
        <v>0</v>
      </c>
      <c r="H6" s="13">
        <f>COUNTIFS($E$8:$E$1919,E6,$G$8:$G$1919,"&gt;=10000",$G$8:$G$1919,"&lt;50000")</f>
        <v>0</v>
      </c>
      <c r="I6" s="13">
        <f>COUNTIFS($E$8:$E$1919,E6,$G$8:$G$1919,"&gt;=50000",$G$8:$G$1919,"&lt;100000")</f>
        <v>0</v>
      </c>
      <c r="J6" s="13">
        <f>COUNTIFS($E$8:$E$1919,E6,$G$8:$G$1919,"&gt;=100000")</f>
        <v>0</v>
      </c>
      <c r="K6" s="25">
        <f>SUMIF($E$8:$E$1919,$E6,$G$8:$G$1919)</f>
        <v>0</v>
      </c>
      <c r="L6" s="11">
        <f t="shared" ref="L6" si="2">K6/10000</f>
        <v>0</v>
      </c>
      <c r="M6" s="25">
        <f>SUMPRODUCT(($E$8:$E$1970=E6)*($M$8:$M$1970="十四五")*($G$8:$G$1970))/10000</f>
        <v>0</v>
      </c>
      <c r="N6" s="27">
        <f t="shared" si="1"/>
        <v>0</v>
      </c>
      <c r="O6" s="28"/>
      <c r="P6" s="28"/>
    </row>
    <row r="7" s="1" customFormat="1" ht="24.9" customHeight="1" spans="1:16">
      <c r="A7" s="5"/>
      <c r="B7" s="102"/>
      <c r="C7" s="23"/>
      <c r="D7" s="23"/>
      <c r="E7" s="103"/>
      <c r="F7" s="10"/>
      <c r="G7" s="10"/>
      <c r="H7" s="10"/>
      <c r="I7" s="10"/>
      <c r="J7" s="10"/>
      <c r="K7" s="23"/>
      <c r="L7" s="8"/>
      <c r="M7" s="23"/>
      <c r="N7" s="20"/>
      <c r="O7" s="22"/>
      <c r="P7" s="22"/>
    </row>
    <row r="8" s="134" customFormat="1" ht="24.9" customHeight="1" spans="1:13">
      <c r="A8" s="108"/>
      <c r="B8" s="108"/>
      <c r="C8" s="108"/>
      <c r="D8" s="139"/>
      <c r="E8" s="108"/>
      <c r="F8" s="108"/>
      <c r="G8" s="140"/>
      <c r="H8" s="140"/>
      <c r="I8" s="108"/>
      <c r="J8" s="108"/>
      <c r="K8" s="108"/>
      <c r="L8" s="108"/>
      <c r="M8" s="142"/>
    </row>
    <row r="9" spans="13:13">
      <c r="M9" s="30"/>
    </row>
    <row r="10" spans="13:13">
      <c r="M10" s="30"/>
    </row>
    <row r="11" spans="13:13">
      <c r="M11" s="30"/>
    </row>
    <row r="12" spans="13:13">
      <c r="M12" s="30"/>
    </row>
    <row r="13" spans="13:13">
      <c r="M13" s="30"/>
    </row>
    <row r="14" spans="13:13">
      <c r="M14" s="30"/>
    </row>
    <row r="15" spans="13:13">
      <c r="M15" s="30"/>
    </row>
    <row r="16" spans="13:13">
      <c r="M16" s="30"/>
    </row>
    <row r="17" spans="13:13">
      <c r="M17" s="30"/>
    </row>
    <row r="18" spans="13:13">
      <c r="M18" s="30"/>
    </row>
    <row r="19" spans="13:13">
      <c r="M19" s="30"/>
    </row>
    <row r="20" spans="13:13">
      <c r="M20" s="30"/>
    </row>
    <row r="21" spans="13:13">
      <c r="M21" s="30"/>
    </row>
    <row r="22" spans="13:13">
      <c r="M22" s="31"/>
    </row>
    <row r="23" spans="13:13">
      <c r="M23" s="31"/>
    </row>
    <row r="24" spans="13:13">
      <c r="M24" s="31"/>
    </row>
    <row r="25" spans="13:13">
      <c r="M25" s="31"/>
    </row>
    <row r="26" spans="13:13">
      <c r="M26" s="31"/>
    </row>
    <row r="27" spans="13:13">
      <c r="M27" s="31"/>
    </row>
    <row r="28" spans="13:13">
      <c r="M28" s="31"/>
    </row>
    <row r="29" spans="13:13">
      <c r="M29" s="31"/>
    </row>
    <row r="30" spans="13:13">
      <c r="M30" s="31"/>
    </row>
    <row r="31" spans="13:13">
      <c r="M31" s="31"/>
    </row>
    <row r="32" spans="13:13">
      <c r="M32" s="31"/>
    </row>
    <row r="33" spans="13:13">
      <c r="M33" s="31"/>
    </row>
    <row r="34" spans="13:13">
      <c r="M34" s="31"/>
    </row>
    <row r="35" spans="13:13">
      <c r="M35" s="31"/>
    </row>
    <row r="36" spans="13:13">
      <c r="M36" s="31"/>
    </row>
    <row r="37" spans="13:13">
      <c r="M37" s="31"/>
    </row>
    <row r="38" spans="13:13">
      <c r="M38" s="31"/>
    </row>
    <row r="39" spans="13:13">
      <c r="M39" s="31"/>
    </row>
    <row r="40" spans="13:13">
      <c r="M40" s="31"/>
    </row>
    <row r="41" spans="13:13">
      <c r="M41" s="31"/>
    </row>
    <row r="42" spans="13:13">
      <c r="M42" s="31"/>
    </row>
    <row r="43" spans="13:13">
      <c r="M43" s="31"/>
    </row>
    <row r="44" spans="13:13">
      <c r="M44" s="31"/>
    </row>
    <row r="45" spans="13:13">
      <c r="M45" s="31"/>
    </row>
    <row r="46" spans="13:13">
      <c r="M46" s="31"/>
    </row>
    <row r="47" spans="13:13">
      <c r="M47" s="31"/>
    </row>
    <row r="48" spans="13:13">
      <c r="M48" s="31"/>
    </row>
    <row r="49" spans="13:13">
      <c r="M49" s="31"/>
    </row>
    <row r="50" spans="13:13">
      <c r="M50" s="31"/>
    </row>
    <row r="51" spans="13:13">
      <c r="M51" s="31"/>
    </row>
    <row r="52" spans="13:13">
      <c r="M52" s="31"/>
    </row>
    <row r="53" spans="13:13">
      <c r="M53" s="31"/>
    </row>
    <row r="54" spans="13:13">
      <c r="M54" s="31"/>
    </row>
    <row r="55" spans="13:13">
      <c r="M55" s="31"/>
    </row>
    <row r="56" spans="13:13">
      <c r="M56" s="31"/>
    </row>
    <row r="57" spans="13:13">
      <c r="M57" s="31"/>
    </row>
    <row r="58" spans="13:13">
      <c r="M58" s="31"/>
    </row>
    <row r="59" spans="13:13">
      <c r="M59" s="31"/>
    </row>
    <row r="60" spans="13:13">
      <c r="M60" s="31"/>
    </row>
    <row r="61" spans="13:13">
      <c r="M61" s="31"/>
    </row>
    <row r="62" spans="13:13">
      <c r="M62" s="31"/>
    </row>
    <row r="63" spans="13:13">
      <c r="M63" s="31"/>
    </row>
    <row r="64" spans="13:13">
      <c r="M64" s="31"/>
    </row>
    <row r="65" spans="13:13">
      <c r="M65" s="31"/>
    </row>
    <row r="66" spans="13:13">
      <c r="M66" s="31"/>
    </row>
    <row r="67" spans="13:13">
      <c r="M67" s="31"/>
    </row>
    <row r="68" spans="13:13">
      <c r="M68" s="31"/>
    </row>
    <row r="69" spans="13:13">
      <c r="M69" s="31"/>
    </row>
    <row r="70" spans="13:13">
      <c r="M70" s="31"/>
    </row>
    <row r="71" spans="13:13">
      <c r="M71" s="31"/>
    </row>
    <row r="72" spans="13:13">
      <c r="M72" s="31"/>
    </row>
    <row r="73" spans="13:13">
      <c r="M73" s="31"/>
    </row>
    <row r="74" spans="13:13">
      <c r="M74" s="31"/>
    </row>
    <row r="75" spans="13:13">
      <c r="M75" s="31"/>
    </row>
    <row r="76" spans="13:13">
      <c r="M76" s="31"/>
    </row>
    <row r="77" spans="13:13">
      <c r="M77" s="31"/>
    </row>
    <row r="78" spans="13:13">
      <c r="M78" s="31"/>
    </row>
    <row r="79" spans="13:13">
      <c r="M79" s="31"/>
    </row>
    <row r="80" spans="13:13">
      <c r="M80" s="31"/>
    </row>
    <row r="81" spans="13:13">
      <c r="M81" s="31"/>
    </row>
    <row r="82" spans="13:13">
      <c r="M82" s="31"/>
    </row>
    <row r="83" spans="13:13">
      <c r="M83" s="31"/>
    </row>
    <row r="84" spans="13:13">
      <c r="M84" s="31"/>
    </row>
    <row r="85" spans="13:13">
      <c r="M85" s="31"/>
    </row>
    <row r="86" spans="13:13">
      <c r="M86" s="31"/>
    </row>
    <row r="87" spans="13:13">
      <c r="M87" s="31"/>
    </row>
    <row r="88" spans="13:13">
      <c r="M88" s="31"/>
    </row>
    <row r="89" spans="13:13">
      <c r="M89" s="31"/>
    </row>
    <row r="90" spans="13:13">
      <c r="M90" s="31"/>
    </row>
    <row r="91" spans="13:13">
      <c r="M91" s="31"/>
    </row>
    <row r="92" spans="13:13">
      <c r="M92" s="31"/>
    </row>
    <row r="93" spans="13:13">
      <c r="M93" s="31"/>
    </row>
    <row r="94" spans="13:13">
      <c r="M94" s="31"/>
    </row>
    <row r="95" spans="13:13">
      <c r="M95" s="31"/>
    </row>
    <row r="96" spans="13:13">
      <c r="M96" s="31"/>
    </row>
    <row r="97" spans="13:13">
      <c r="M97" s="31"/>
    </row>
    <row r="98" spans="13:13">
      <c r="M98" s="31"/>
    </row>
    <row r="99" spans="13:13">
      <c r="M99" s="31"/>
    </row>
    <row r="100" spans="13:13">
      <c r="M100" s="31"/>
    </row>
    <row r="101" spans="13:13">
      <c r="M101" s="31"/>
    </row>
    <row r="102" spans="13:13">
      <c r="M102" s="31"/>
    </row>
    <row r="103" spans="13:13">
      <c r="M103" s="31"/>
    </row>
    <row r="104" spans="13:13">
      <c r="M104" s="31"/>
    </row>
    <row r="105" spans="13:13">
      <c r="M105" s="31"/>
    </row>
    <row r="106" spans="13:13">
      <c r="M106" s="31"/>
    </row>
    <row r="107" spans="13:13">
      <c r="M107" s="31"/>
    </row>
    <row r="108" spans="13:13">
      <c r="M108" s="31"/>
    </row>
    <row r="109" spans="13:13">
      <c r="M109" s="31"/>
    </row>
    <row r="110" spans="13:13">
      <c r="M110" s="31"/>
    </row>
    <row r="111" spans="13:13">
      <c r="M111" s="31"/>
    </row>
    <row r="112" spans="13:13">
      <c r="M112" s="31"/>
    </row>
    <row r="113" spans="13:13">
      <c r="M113" s="31"/>
    </row>
    <row r="114" spans="13:13">
      <c r="M114" s="31"/>
    </row>
    <row r="115" spans="13:13">
      <c r="M115" s="31"/>
    </row>
    <row r="116" spans="13:13">
      <c r="M116" s="31"/>
    </row>
    <row r="117" spans="13:13">
      <c r="M117" s="31"/>
    </row>
    <row r="118" spans="13:13">
      <c r="M118" s="31"/>
    </row>
    <row r="119" spans="13:13">
      <c r="M119" s="31"/>
    </row>
    <row r="120" spans="13:13">
      <c r="M120" s="31"/>
    </row>
    <row r="121" spans="13:13">
      <c r="M121" s="31"/>
    </row>
    <row r="122" spans="13:13">
      <c r="M122" s="31"/>
    </row>
    <row r="123" spans="13:13">
      <c r="M123" s="31"/>
    </row>
    <row r="124" spans="13:13">
      <c r="M124" s="31"/>
    </row>
    <row r="125" spans="13:13">
      <c r="M125" s="31"/>
    </row>
    <row r="126" spans="13:13">
      <c r="M126" s="31"/>
    </row>
    <row r="127" spans="13:13">
      <c r="M127" s="31"/>
    </row>
    <row r="128" spans="13:13">
      <c r="M128" s="31"/>
    </row>
    <row r="129" spans="13:13">
      <c r="M129" s="31"/>
    </row>
    <row r="130" spans="13:13">
      <c r="M130" s="31"/>
    </row>
    <row r="131" spans="13:13">
      <c r="M131" s="31"/>
    </row>
    <row r="132" spans="13:13">
      <c r="M132" s="31"/>
    </row>
    <row r="133" spans="13:13">
      <c r="M133" s="31"/>
    </row>
    <row r="134" spans="13:13">
      <c r="M134" s="31"/>
    </row>
    <row r="135" spans="13:13">
      <c r="M135" s="31"/>
    </row>
    <row r="136" spans="13:13">
      <c r="M136" s="31"/>
    </row>
    <row r="137" spans="13:13">
      <c r="M137" s="31"/>
    </row>
    <row r="138" spans="13:13">
      <c r="M138" s="31"/>
    </row>
    <row r="139" spans="13:13">
      <c r="M139" s="31"/>
    </row>
    <row r="140" spans="13:13">
      <c r="M140" s="31"/>
    </row>
    <row r="141" spans="13:13">
      <c r="M141" s="31"/>
    </row>
    <row r="142" spans="13:13">
      <c r="M142" s="31"/>
    </row>
    <row r="143" spans="13:13">
      <c r="M143" s="31"/>
    </row>
    <row r="144" spans="13:13">
      <c r="M144" s="31"/>
    </row>
    <row r="145" spans="13:13">
      <c r="M145" s="31"/>
    </row>
    <row r="146" spans="13:13">
      <c r="M146" s="31"/>
    </row>
    <row r="147" spans="13:13">
      <c r="M147" s="31"/>
    </row>
    <row r="148" spans="13:13">
      <c r="M148" s="31"/>
    </row>
    <row r="149" spans="13:13">
      <c r="M149" s="31"/>
    </row>
    <row r="150" spans="13:13">
      <c r="M150" s="31"/>
    </row>
    <row r="151" spans="13:13">
      <c r="M151" s="31"/>
    </row>
    <row r="152" spans="13:13">
      <c r="M152" s="31"/>
    </row>
    <row r="153" spans="13:13">
      <c r="M153" s="31"/>
    </row>
    <row r="154" spans="13:13">
      <c r="M154" s="31"/>
    </row>
    <row r="155" spans="13:13">
      <c r="M155" s="31"/>
    </row>
    <row r="156" spans="13:13">
      <c r="M156" s="31"/>
    </row>
    <row r="157" spans="13:13">
      <c r="M157" s="31"/>
    </row>
    <row r="158" spans="13:13">
      <c r="M158" s="31"/>
    </row>
    <row r="159" spans="13:13">
      <c r="M159" s="31"/>
    </row>
    <row r="160" spans="13:13">
      <c r="M160" s="31"/>
    </row>
    <row r="161" spans="13:13">
      <c r="M161" s="31"/>
    </row>
    <row r="162" spans="13:13">
      <c r="M162" s="31"/>
    </row>
    <row r="163" spans="13:13">
      <c r="M163" s="31"/>
    </row>
    <row r="164" spans="13:13">
      <c r="M164" s="31"/>
    </row>
    <row r="165" spans="13:13">
      <c r="M165" s="31"/>
    </row>
    <row r="166" spans="13:13">
      <c r="M166" s="31"/>
    </row>
    <row r="167" spans="13:13">
      <c r="M167" s="31"/>
    </row>
    <row r="168" spans="13:13">
      <c r="M168" s="31"/>
    </row>
    <row r="169" spans="13:13">
      <c r="M169" s="31"/>
    </row>
    <row r="170" spans="13:13">
      <c r="M170" s="31"/>
    </row>
    <row r="171" spans="13:13">
      <c r="M171" s="31"/>
    </row>
    <row r="172" spans="13:13">
      <c r="M172" s="31"/>
    </row>
    <row r="173" spans="13:13">
      <c r="M173" s="31"/>
    </row>
    <row r="174" spans="13:13">
      <c r="M174" s="31"/>
    </row>
    <row r="175" spans="13:13">
      <c r="M175" s="31"/>
    </row>
    <row r="176" spans="13:13">
      <c r="M176" s="31"/>
    </row>
    <row r="177" spans="13:13">
      <c r="M177" s="31"/>
    </row>
    <row r="178" spans="13:13">
      <c r="M178" s="31"/>
    </row>
    <row r="179" spans="13:13">
      <c r="M179" s="31"/>
    </row>
    <row r="180" spans="13:13">
      <c r="M180" s="31"/>
    </row>
    <row r="181" spans="13:13">
      <c r="M181" s="31"/>
    </row>
    <row r="182" spans="13:13">
      <c r="M182" s="31"/>
    </row>
    <row r="183" spans="13:13">
      <c r="M183" s="31"/>
    </row>
    <row r="184" spans="13:13">
      <c r="M184" s="31"/>
    </row>
    <row r="185" spans="13:13">
      <c r="M185" s="31"/>
    </row>
    <row r="186" spans="13:13">
      <c r="M186" s="31"/>
    </row>
    <row r="187" spans="13:13">
      <c r="M187" s="31"/>
    </row>
    <row r="188" spans="13:13">
      <c r="M188" s="31"/>
    </row>
    <row r="189" spans="13:13">
      <c r="M189" s="31"/>
    </row>
    <row r="190" spans="13:13">
      <c r="M190" s="31"/>
    </row>
    <row r="191" spans="13:13">
      <c r="M191" s="31"/>
    </row>
    <row r="192" spans="13:13">
      <c r="M192" s="31"/>
    </row>
    <row r="193" spans="13:13">
      <c r="M193" s="31"/>
    </row>
    <row r="194" spans="13:13">
      <c r="M194" s="31"/>
    </row>
    <row r="195" spans="13:13">
      <c r="M195" s="31"/>
    </row>
    <row r="196" spans="13:13">
      <c r="M196" s="31"/>
    </row>
    <row r="197" spans="13:13">
      <c r="M197" s="31"/>
    </row>
    <row r="198" spans="13:13">
      <c r="M198" s="31"/>
    </row>
    <row r="199" spans="13:13">
      <c r="M199" s="31"/>
    </row>
    <row r="200" spans="13:13">
      <c r="M200" s="31"/>
    </row>
    <row r="201" spans="13:13">
      <c r="M201" s="31"/>
    </row>
    <row r="202" spans="13:13">
      <c r="M202" s="31"/>
    </row>
    <row r="203" spans="13:13">
      <c r="M203" s="31"/>
    </row>
    <row r="204" spans="13:13">
      <c r="M204" s="31"/>
    </row>
    <row r="205" spans="13:13">
      <c r="M205" s="31"/>
    </row>
    <row r="206" spans="13:13">
      <c r="M206" s="31"/>
    </row>
    <row r="207" spans="13:13">
      <c r="M207" s="31"/>
    </row>
    <row r="208" spans="13:13">
      <c r="M208" s="31"/>
    </row>
    <row r="209" spans="13:13">
      <c r="M209" s="31"/>
    </row>
    <row r="210" spans="13:13">
      <c r="M210" s="31"/>
    </row>
    <row r="211" spans="13:13">
      <c r="M211" s="31"/>
    </row>
    <row r="212" spans="13:13">
      <c r="M212" s="31"/>
    </row>
    <row r="213" spans="13:13">
      <c r="M213" s="31"/>
    </row>
    <row r="214" spans="13:13">
      <c r="M214" s="31"/>
    </row>
    <row r="215" spans="13:13">
      <c r="M215" s="31"/>
    </row>
    <row r="216" spans="13:13">
      <c r="M216" s="31"/>
    </row>
    <row r="217" spans="13:13">
      <c r="M217" s="31"/>
    </row>
    <row r="218" spans="13:13">
      <c r="M218" s="31"/>
    </row>
    <row r="219" spans="13:13">
      <c r="M219" s="31"/>
    </row>
    <row r="220" spans="13:13">
      <c r="M220" s="31"/>
    </row>
    <row r="221" spans="13:13">
      <c r="M221" s="31"/>
    </row>
    <row r="222" spans="13:13">
      <c r="M222" s="31"/>
    </row>
    <row r="223" spans="13:13">
      <c r="M223" s="31"/>
    </row>
    <row r="224" spans="13:13">
      <c r="M224" s="31"/>
    </row>
    <row r="225" spans="13:13">
      <c r="M225" s="31"/>
    </row>
    <row r="226" spans="13:13">
      <c r="M226" s="31"/>
    </row>
    <row r="227" spans="13:13">
      <c r="M227" s="31"/>
    </row>
    <row r="228" spans="13:13">
      <c r="M228" s="31"/>
    </row>
    <row r="229" spans="13:13">
      <c r="M229" s="31"/>
    </row>
    <row r="230" spans="13:13">
      <c r="M230" s="31"/>
    </row>
    <row r="231" spans="13:13">
      <c r="M231" s="31"/>
    </row>
    <row r="232" spans="13:13">
      <c r="M232" s="31"/>
    </row>
    <row r="233" spans="13:13">
      <c r="M233" s="31"/>
    </row>
    <row r="234" spans="13:13">
      <c r="M234" s="31"/>
    </row>
    <row r="235" spans="13:13">
      <c r="M235" s="31"/>
    </row>
    <row r="236" spans="13:13">
      <c r="M236" s="31"/>
    </row>
    <row r="237" spans="13:13">
      <c r="M237" s="31"/>
    </row>
    <row r="238" spans="13:13">
      <c r="M238" s="31"/>
    </row>
    <row r="239" spans="13:13">
      <c r="M239" s="31"/>
    </row>
    <row r="240" spans="13:13">
      <c r="M240" s="31"/>
    </row>
    <row r="241" spans="13:13">
      <c r="M241" s="31"/>
    </row>
    <row r="242" spans="13:13">
      <c r="M242" s="31"/>
    </row>
    <row r="243" spans="13:13">
      <c r="M243" s="31"/>
    </row>
    <row r="244" spans="13:13">
      <c r="M244" s="31"/>
    </row>
    <row r="245" spans="13:13">
      <c r="M245" s="31"/>
    </row>
    <row r="246" spans="13:13">
      <c r="M246" s="31"/>
    </row>
    <row r="247" spans="13:13">
      <c r="M247" s="31"/>
    </row>
    <row r="248" spans="13:13">
      <c r="M248" s="31"/>
    </row>
    <row r="249" spans="13:13">
      <c r="M249" s="31"/>
    </row>
    <row r="250" spans="13:13">
      <c r="M250" s="31"/>
    </row>
    <row r="251" spans="13:13">
      <c r="M251" s="31"/>
    </row>
    <row r="252" spans="13:13">
      <c r="M252" s="31"/>
    </row>
    <row r="253" spans="13:13">
      <c r="M253" s="31"/>
    </row>
    <row r="254" spans="13:13">
      <c r="M254" s="31"/>
    </row>
    <row r="255" spans="13:13">
      <c r="M255" s="31"/>
    </row>
    <row r="256" spans="13:13">
      <c r="M256" s="31"/>
    </row>
    <row r="257" spans="13:13">
      <c r="M257" s="31"/>
    </row>
    <row r="258" spans="13:13">
      <c r="M258" s="31"/>
    </row>
    <row r="259" spans="13:13">
      <c r="M259" s="31"/>
    </row>
    <row r="260" spans="13:13">
      <c r="M260" s="31"/>
    </row>
    <row r="261" spans="13:13">
      <c r="M261" s="31"/>
    </row>
    <row r="262" spans="13:13">
      <c r="M262" s="31"/>
    </row>
    <row r="263" spans="13:13">
      <c r="M263" s="31"/>
    </row>
    <row r="264" spans="13:13">
      <c r="M264" s="31"/>
    </row>
    <row r="265" spans="13:13">
      <c r="M265" s="31"/>
    </row>
    <row r="266" spans="13:13">
      <c r="M266" s="31"/>
    </row>
    <row r="267" spans="13:13">
      <c r="M267" s="31"/>
    </row>
    <row r="268" spans="13:13">
      <c r="M268" s="31"/>
    </row>
    <row r="269" spans="13:13">
      <c r="M269" s="31"/>
    </row>
    <row r="270" spans="13:13">
      <c r="M270" s="31"/>
    </row>
    <row r="271" spans="13:13">
      <c r="M271" s="31"/>
    </row>
    <row r="272" spans="13:13">
      <c r="M272" s="31"/>
    </row>
    <row r="273" spans="13:13">
      <c r="M273" s="31"/>
    </row>
    <row r="274" spans="13:13">
      <c r="M274" s="31"/>
    </row>
    <row r="275" spans="13:13">
      <c r="M275" s="31"/>
    </row>
    <row r="276" spans="13:13">
      <c r="M276" s="31"/>
    </row>
    <row r="277" spans="13:13">
      <c r="M277" s="31"/>
    </row>
    <row r="278" spans="13:13">
      <c r="M278" s="31"/>
    </row>
    <row r="279" spans="13:13">
      <c r="M279" s="31"/>
    </row>
    <row r="280" spans="13:13">
      <c r="M280" s="31"/>
    </row>
    <row r="281" spans="13:13">
      <c r="M281" s="31"/>
    </row>
    <row r="282" spans="13:13">
      <c r="M282" s="31"/>
    </row>
    <row r="283" spans="13:13">
      <c r="M283" s="31"/>
    </row>
    <row r="284" spans="13:13">
      <c r="M284" s="31"/>
    </row>
    <row r="285" spans="13:13">
      <c r="M285" s="31"/>
    </row>
    <row r="286" spans="13:13">
      <c r="M286" s="31"/>
    </row>
    <row r="287" spans="13:13">
      <c r="M287" s="31"/>
    </row>
    <row r="288" spans="13:13">
      <c r="M288" s="31"/>
    </row>
    <row r="289" spans="13:13">
      <c r="M289" s="31"/>
    </row>
    <row r="290" spans="13:13">
      <c r="M290" s="31"/>
    </row>
    <row r="291" spans="13:13">
      <c r="M291" s="31"/>
    </row>
    <row r="292" spans="13:13">
      <c r="M292" s="22"/>
    </row>
    <row r="293" spans="13:13">
      <c r="M293" s="22"/>
    </row>
    <row r="294" spans="13:13">
      <c r="M294" s="22"/>
    </row>
    <row r="295" spans="13:13">
      <c r="M295" s="22"/>
    </row>
  </sheetData>
  <sortState ref="A8:P8">
    <sortCondition ref="E8" customList="楚雄市,双柏县,牟定县,南华县,姚安县,大姚县,永仁县,元谋县,武定县,禄丰县"/>
  </sortState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4">
    <cfRule type="duplicateValues" dxfId="0" priority="1"/>
    <cfRule type="duplicateValues" dxfId="0" priority="2"/>
  </conditionalFormatting>
  <conditionalFormatting sqref="O4:O7">
    <cfRule type="cellIs" dxfId="1" priority="4" operator="greaterThan">
      <formula>750</formula>
    </cfRule>
  </conditionalFormatting>
  <conditionalFormatting sqref="B1:B3 B6:B1048576">
    <cfRule type="duplicateValues" dxfId="0" priority="3"/>
  </conditionalFormatting>
  <printOptions horizontalCentered="1"/>
  <pageMargins left="0.984251968503937" right="0.708661417322835" top="0.78740157480315" bottom="0.78740157480315" header="0.31496062992126" footer="0.31496062992126"/>
  <pageSetup paperSize="8" scale="94" orientation="landscape"/>
  <headerFooter>
    <oddFooter>&amp;C第 &amp;P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1"/>
  <sheetViews>
    <sheetView view="pageBreakPreview" zoomScaleNormal="100" workbookViewId="0">
      <pane xSplit="2" ySplit="6" topLeftCell="C10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3.5"/>
  <cols>
    <col min="1" max="1" width="5.775" style="60" customWidth="1"/>
    <col min="2" max="2" width="14.4416666666667" style="60" customWidth="1"/>
    <col min="3" max="3" width="9.66666666666667" style="60" customWidth="1"/>
    <col min="4" max="4" width="74.775" style="77" customWidth="1"/>
    <col min="5" max="5" width="9.775" style="60" customWidth="1"/>
    <col min="6" max="6" width="12.3333333333333" style="60" customWidth="1"/>
    <col min="7" max="7" width="10.2166666666667" style="117" customWidth="1"/>
    <col min="8" max="8" width="10.4416666666667" style="118" customWidth="1"/>
    <col min="9" max="9" width="9.88333333333333" style="60" customWidth="1"/>
    <col min="10" max="10" width="9.21666666666667" style="60" customWidth="1"/>
    <col min="11" max="11" width="9.55833333333333" style="60" customWidth="1"/>
    <col min="12" max="12" width="8.66666666666667" style="40" customWidth="1"/>
    <col min="13" max="13" width="15" style="38" customWidth="1"/>
    <col min="14" max="16384" width="9" style="41"/>
  </cols>
  <sheetData>
    <row r="1" ht="22.2" customHeight="1" spans="1:13">
      <c r="A1" s="4" t="s">
        <v>496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2.2" customHeight="1" spans="1:13">
      <c r="A2" s="5" t="s">
        <v>98</v>
      </c>
      <c r="B2" s="5" t="s">
        <v>99</v>
      </c>
      <c r="C2" s="5" t="s">
        <v>100</v>
      </c>
      <c r="D2" s="5" t="s">
        <v>101</v>
      </c>
      <c r="E2" s="5" t="s">
        <v>102</v>
      </c>
      <c r="F2" s="5" t="s">
        <v>103</v>
      </c>
      <c r="G2" s="64" t="s">
        <v>118</v>
      </c>
      <c r="H2" s="5" t="s">
        <v>105</v>
      </c>
      <c r="I2" s="5"/>
      <c r="J2" s="5"/>
      <c r="K2" s="5"/>
      <c r="L2" s="5" t="s">
        <v>106</v>
      </c>
      <c r="M2" s="73" t="s">
        <v>107</v>
      </c>
    </row>
    <row r="3" ht="31.95" customHeight="1" spans="1:14">
      <c r="A3" s="5"/>
      <c r="B3" s="5"/>
      <c r="C3" s="5"/>
      <c r="D3" s="5"/>
      <c r="E3" s="5"/>
      <c r="F3" s="5"/>
      <c r="G3" s="64"/>
      <c r="H3" s="5" t="s">
        <v>108</v>
      </c>
      <c r="I3" s="5" t="s">
        <v>109</v>
      </c>
      <c r="J3" s="5" t="s">
        <v>110</v>
      </c>
      <c r="K3" s="5" t="s">
        <v>111</v>
      </c>
      <c r="L3" s="5"/>
      <c r="M3" s="73"/>
      <c r="N3" s="78"/>
    </row>
    <row r="4" s="38" customFormat="1" ht="40.5" hidden="1" spans="1:16">
      <c r="A4" s="5"/>
      <c r="B4" s="7" t="s">
        <v>67</v>
      </c>
      <c r="C4" s="7" t="s">
        <v>112</v>
      </c>
      <c r="D4" s="7" t="s">
        <v>113</v>
      </c>
      <c r="E4" s="5"/>
      <c r="F4" s="5" t="s">
        <v>65</v>
      </c>
      <c r="G4" s="7" t="s">
        <v>114</v>
      </c>
      <c r="H4" s="5" t="s">
        <v>115</v>
      </c>
      <c r="I4" s="5" t="s">
        <v>116</v>
      </c>
      <c r="J4" s="5" t="s">
        <v>117</v>
      </c>
      <c r="K4" s="5" t="s">
        <v>118</v>
      </c>
      <c r="L4" s="5" t="s">
        <v>4</v>
      </c>
      <c r="M4" s="5" t="s">
        <v>112</v>
      </c>
      <c r="N4" s="20">
        <f>K5-SUM(G7:G1285)</f>
        <v>0</v>
      </c>
      <c r="O4" s="50">
        <f>C5+D5+M5-L5</f>
        <v>2.987405</v>
      </c>
      <c r="P4" s="31"/>
    </row>
    <row r="5" s="38" customFormat="1" hidden="1" spans="1:16">
      <c r="A5" s="5"/>
      <c r="B5" s="7">
        <f>SUM(B6:B6)</f>
        <v>14</v>
      </c>
      <c r="C5" s="42">
        <f>SUM(C6:C6)</f>
        <v>0</v>
      </c>
      <c r="D5" s="42">
        <f>SUM(D6:D6)</f>
        <v>9.573105</v>
      </c>
      <c r="E5" s="43" t="s">
        <v>120</v>
      </c>
      <c r="F5" s="44">
        <f t="shared" ref="F5:M5" si="0">SUM(F6:F6)</f>
        <v>61</v>
      </c>
      <c r="G5" s="119">
        <f t="shared" si="0"/>
        <v>60</v>
      </c>
      <c r="H5" s="44">
        <f t="shared" si="0"/>
        <v>1</v>
      </c>
      <c r="I5" s="44">
        <f t="shared" si="0"/>
        <v>0</v>
      </c>
      <c r="J5" s="44">
        <f t="shared" si="0"/>
        <v>0</v>
      </c>
      <c r="K5" s="51">
        <f t="shared" si="0"/>
        <v>95731.05</v>
      </c>
      <c r="L5" s="42">
        <f t="shared" si="0"/>
        <v>9.573105</v>
      </c>
      <c r="M5" s="42">
        <f t="shared" si="0"/>
        <v>2.987405</v>
      </c>
      <c r="N5" s="20">
        <f t="shared" ref="N5:N6" si="1">F5-G5-H5-I5-J5</f>
        <v>0</v>
      </c>
      <c r="O5" s="31"/>
      <c r="P5" s="31"/>
    </row>
    <row r="6" s="39" customFormat="1" ht="22.2" hidden="1" customHeight="1" spans="1:16">
      <c r="A6" s="5"/>
      <c r="B6" s="5">
        <v>14</v>
      </c>
      <c r="C6" s="45">
        <f>G68/10000</f>
        <v>0</v>
      </c>
      <c r="D6" s="45">
        <f>L6-C6</f>
        <v>9.573105</v>
      </c>
      <c r="E6" s="46" t="s">
        <v>121</v>
      </c>
      <c r="F6" s="47">
        <f>COUNTIFS($E$7:$E$1285,E6)</f>
        <v>61</v>
      </c>
      <c r="G6" s="120">
        <f>COUNTIFS($E$7:$E$1285,E6,$G$7:$G$1285,"&lt;10000")</f>
        <v>60</v>
      </c>
      <c r="H6" s="47">
        <f>COUNTIFS($E$7:$E$1285,E6,$G$7:$G$1285,"&gt;=10000",$G$7:$G$1285,"&lt;50000")</f>
        <v>1</v>
      </c>
      <c r="I6" s="47">
        <f>COUNTIFS($E$7:$E$1285,E6,$G$7:$G$1285,"&gt;=50000",$G$7:$G$1285,"&lt;100000")</f>
        <v>0</v>
      </c>
      <c r="J6" s="47">
        <f>COUNTIFS($E$7:$E$1285,E6,$G$7:$G$1285,"&gt;=100000")</f>
        <v>0</v>
      </c>
      <c r="K6" s="53">
        <f>SUMIF($E$7:$E$1285,$E6,$G$7:$G$1285)</f>
        <v>95731.05</v>
      </c>
      <c r="L6" s="45">
        <f t="shared" ref="L6" si="2">K6/10000</f>
        <v>9.573105</v>
      </c>
      <c r="M6" s="45">
        <f>SUMPRODUCT(($E$7:$E$1336=E6)*($M$7:$M$1336="十四五")*($G$7:$G$1336))/10000</f>
        <v>2.987405</v>
      </c>
      <c r="N6" s="27">
        <f t="shared" si="1"/>
        <v>0</v>
      </c>
      <c r="O6" s="55"/>
      <c r="P6" s="55"/>
    </row>
    <row r="7" s="115" customFormat="1" ht="31.95" customHeight="1" spans="1:14">
      <c r="A7" s="121">
        <v>1</v>
      </c>
      <c r="B7" s="121" t="s">
        <v>497</v>
      </c>
      <c r="C7" s="121" t="s">
        <v>498</v>
      </c>
      <c r="D7" s="122" t="s">
        <v>499</v>
      </c>
      <c r="E7" s="123" t="s">
        <v>121</v>
      </c>
      <c r="F7" s="121" t="s">
        <v>500</v>
      </c>
      <c r="G7" s="124">
        <v>15798.05</v>
      </c>
      <c r="H7" s="124">
        <f t="shared" ref="H7:H67" si="3">G7</f>
        <v>15798.05</v>
      </c>
      <c r="I7" s="121"/>
      <c r="J7" s="121"/>
      <c r="K7" s="121"/>
      <c r="L7" s="121"/>
      <c r="M7" s="123" t="s">
        <v>125</v>
      </c>
      <c r="N7" s="129">
        <f>G7/'[1]2-10'!$AK5</f>
        <v>1</v>
      </c>
    </row>
    <row r="8" s="115" customFormat="1" ht="24" spans="1:15">
      <c r="A8" s="121">
        <v>2</v>
      </c>
      <c r="B8" s="121" t="s">
        <v>501</v>
      </c>
      <c r="C8" s="121" t="s">
        <v>498</v>
      </c>
      <c r="D8" s="122" t="s">
        <v>502</v>
      </c>
      <c r="E8" s="123" t="s">
        <v>121</v>
      </c>
      <c r="F8" s="121" t="s">
        <v>500</v>
      </c>
      <c r="G8" s="124">
        <v>3312</v>
      </c>
      <c r="H8" s="124">
        <f t="shared" si="3"/>
        <v>3312</v>
      </c>
      <c r="I8" s="130"/>
      <c r="J8" s="121"/>
      <c r="K8" s="121"/>
      <c r="L8" s="131"/>
      <c r="M8" s="123" t="s">
        <v>125</v>
      </c>
      <c r="N8" s="129">
        <f>G8/'[1]2-10'!$AK11</f>
        <v>1</v>
      </c>
      <c r="O8" s="115">
        <f>G8*1.2</f>
        <v>3974.4</v>
      </c>
    </row>
    <row r="9" s="115" customFormat="1" ht="31.95" customHeight="1" spans="1:15">
      <c r="A9" s="121">
        <v>3</v>
      </c>
      <c r="B9" s="121" t="s">
        <v>503</v>
      </c>
      <c r="C9" s="121" t="s">
        <v>498</v>
      </c>
      <c r="D9" s="122" t="s">
        <v>504</v>
      </c>
      <c r="E9" s="123" t="s">
        <v>121</v>
      </c>
      <c r="F9" s="121" t="s">
        <v>500</v>
      </c>
      <c r="G9" s="124">
        <v>736</v>
      </c>
      <c r="H9" s="124">
        <f t="shared" si="3"/>
        <v>736</v>
      </c>
      <c r="I9" s="130"/>
      <c r="J9" s="121"/>
      <c r="K9" s="121"/>
      <c r="L9" s="131"/>
      <c r="M9" s="123" t="s">
        <v>125</v>
      </c>
      <c r="N9" s="129">
        <f>G9/'[1]2-10'!$AK13</f>
        <v>1</v>
      </c>
      <c r="O9" s="115">
        <f t="shared" ref="O9:O20" si="4">G9*2</f>
        <v>1472</v>
      </c>
    </row>
    <row r="10" s="115" customFormat="1" ht="31.95" customHeight="1" spans="1:15">
      <c r="A10" s="121">
        <v>4</v>
      </c>
      <c r="B10" s="121" t="s">
        <v>505</v>
      </c>
      <c r="C10" s="121" t="s">
        <v>498</v>
      </c>
      <c r="D10" s="122" t="s">
        <v>506</v>
      </c>
      <c r="E10" s="123" t="s">
        <v>121</v>
      </c>
      <c r="F10" s="121" t="s">
        <v>500</v>
      </c>
      <c r="G10" s="124">
        <v>1656</v>
      </c>
      <c r="H10" s="124">
        <f t="shared" si="3"/>
        <v>1656</v>
      </c>
      <c r="I10" s="130"/>
      <c r="J10" s="121"/>
      <c r="K10" s="121"/>
      <c r="L10" s="131"/>
      <c r="M10" s="123" t="s">
        <v>125</v>
      </c>
      <c r="N10" s="129">
        <f>G10/'[1]2-10'!$AK14</f>
        <v>1</v>
      </c>
      <c r="O10" s="115">
        <f t="shared" si="4"/>
        <v>3312</v>
      </c>
    </row>
    <row r="11" s="115" customFormat="1" ht="31.95" customHeight="1" spans="1:15">
      <c r="A11" s="121">
        <v>5</v>
      </c>
      <c r="B11" s="121" t="s">
        <v>507</v>
      </c>
      <c r="C11" s="121" t="s">
        <v>498</v>
      </c>
      <c r="D11" s="122" t="s">
        <v>508</v>
      </c>
      <c r="E11" s="123" t="s">
        <v>121</v>
      </c>
      <c r="F11" s="121" t="s">
        <v>500</v>
      </c>
      <c r="G11" s="124">
        <v>736</v>
      </c>
      <c r="H11" s="124">
        <f t="shared" si="3"/>
        <v>736</v>
      </c>
      <c r="I11" s="130"/>
      <c r="J11" s="121"/>
      <c r="K11" s="121"/>
      <c r="L11" s="131"/>
      <c r="M11" s="123" t="s">
        <v>125</v>
      </c>
      <c r="N11" s="129">
        <f>G11/'[1]2-10'!$AK15</f>
        <v>1</v>
      </c>
      <c r="O11" s="115">
        <f t="shared" si="4"/>
        <v>1472</v>
      </c>
    </row>
    <row r="12" s="115" customFormat="1" ht="31.95" customHeight="1" spans="1:15">
      <c r="A12" s="121">
        <v>6</v>
      </c>
      <c r="B12" s="121" t="s">
        <v>509</v>
      </c>
      <c r="C12" s="121" t="s">
        <v>498</v>
      </c>
      <c r="D12" s="122" t="s">
        <v>510</v>
      </c>
      <c r="E12" s="123" t="s">
        <v>121</v>
      </c>
      <c r="F12" s="121" t="s">
        <v>500</v>
      </c>
      <c r="G12" s="124">
        <v>736</v>
      </c>
      <c r="H12" s="124">
        <f t="shared" si="3"/>
        <v>736</v>
      </c>
      <c r="I12" s="130"/>
      <c r="J12" s="121"/>
      <c r="K12" s="121"/>
      <c r="L12" s="131"/>
      <c r="M12" s="123" t="s">
        <v>125</v>
      </c>
      <c r="N12" s="129">
        <f>G12/'[1]2-10'!$AK16</f>
        <v>1</v>
      </c>
      <c r="O12" s="115">
        <f t="shared" si="4"/>
        <v>1472</v>
      </c>
    </row>
    <row r="13" s="115" customFormat="1" ht="31.95" customHeight="1" spans="1:15">
      <c r="A13" s="121">
        <v>7</v>
      </c>
      <c r="B13" s="121" t="s">
        <v>511</v>
      </c>
      <c r="C13" s="121" t="s">
        <v>498</v>
      </c>
      <c r="D13" s="122" t="s">
        <v>512</v>
      </c>
      <c r="E13" s="123" t="s">
        <v>121</v>
      </c>
      <c r="F13" s="121" t="s">
        <v>500</v>
      </c>
      <c r="G13" s="124">
        <v>460</v>
      </c>
      <c r="H13" s="124">
        <f t="shared" si="3"/>
        <v>460</v>
      </c>
      <c r="I13" s="130"/>
      <c r="J13" s="121"/>
      <c r="K13" s="121"/>
      <c r="L13" s="131"/>
      <c r="M13" s="123" t="s">
        <v>125</v>
      </c>
      <c r="N13" s="129">
        <f>G13/'[1]2-10'!$AK17</f>
        <v>1</v>
      </c>
      <c r="O13" s="115">
        <f t="shared" si="4"/>
        <v>920</v>
      </c>
    </row>
    <row r="14" s="115" customFormat="1" ht="31.95" customHeight="1" spans="1:15">
      <c r="A14" s="121">
        <v>8</v>
      </c>
      <c r="B14" s="121" t="s">
        <v>513</v>
      </c>
      <c r="C14" s="121" t="s">
        <v>498</v>
      </c>
      <c r="D14" s="122" t="s">
        <v>514</v>
      </c>
      <c r="E14" s="123" t="s">
        <v>121</v>
      </c>
      <c r="F14" s="121" t="s">
        <v>500</v>
      </c>
      <c r="G14" s="124">
        <v>920</v>
      </c>
      <c r="H14" s="124">
        <f t="shared" si="3"/>
        <v>920</v>
      </c>
      <c r="I14" s="130"/>
      <c r="J14" s="121"/>
      <c r="K14" s="121"/>
      <c r="L14" s="131"/>
      <c r="M14" s="123" t="s">
        <v>125</v>
      </c>
      <c r="N14" s="129">
        <f>G14/'[1]2-10'!$AK18</f>
        <v>1</v>
      </c>
      <c r="O14" s="115">
        <f t="shared" si="4"/>
        <v>1840</v>
      </c>
    </row>
    <row r="15" s="115" customFormat="1" ht="31.95" customHeight="1" spans="1:15">
      <c r="A15" s="121">
        <v>9</v>
      </c>
      <c r="B15" s="121" t="s">
        <v>515</v>
      </c>
      <c r="C15" s="121" t="s">
        <v>498</v>
      </c>
      <c r="D15" s="122" t="s">
        <v>516</v>
      </c>
      <c r="E15" s="123" t="s">
        <v>121</v>
      </c>
      <c r="F15" s="121" t="s">
        <v>500</v>
      </c>
      <c r="G15" s="124">
        <v>1656</v>
      </c>
      <c r="H15" s="124">
        <f t="shared" si="3"/>
        <v>1656</v>
      </c>
      <c r="I15" s="130"/>
      <c r="J15" s="121"/>
      <c r="K15" s="121"/>
      <c r="L15" s="131"/>
      <c r="M15" s="123" t="s">
        <v>125</v>
      </c>
      <c r="N15" s="129">
        <f>G15/'[1]2-10'!$AK19</f>
        <v>1</v>
      </c>
      <c r="O15" s="115">
        <f t="shared" si="4"/>
        <v>3312</v>
      </c>
    </row>
    <row r="16" s="115" customFormat="1" ht="31.95" customHeight="1" spans="1:15">
      <c r="A16" s="121">
        <v>10</v>
      </c>
      <c r="B16" s="121" t="s">
        <v>517</v>
      </c>
      <c r="C16" s="121" t="s">
        <v>498</v>
      </c>
      <c r="D16" s="122" t="s">
        <v>518</v>
      </c>
      <c r="E16" s="123" t="s">
        <v>121</v>
      </c>
      <c r="F16" s="121" t="s">
        <v>500</v>
      </c>
      <c r="G16" s="124">
        <v>736</v>
      </c>
      <c r="H16" s="124">
        <f t="shared" si="3"/>
        <v>736</v>
      </c>
      <c r="I16" s="130"/>
      <c r="J16" s="121"/>
      <c r="K16" s="121"/>
      <c r="L16" s="131"/>
      <c r="M16" s="123" t="s">
        <v>125</v>
      </c>
      <c r="N16" s="129">
        <f>G16/'[1]2-10'!$AK20</f>
        <v>1</v>
      </c>
      <c r="O16" s="115">
        <f t="shared" si="4"/>
        <v>1472</v>
      </c>
    </row>
    <row r="17" s="115" customFormat="1" ht="31.95" customHeight="1" spans="1:15">
      <c r="A17" s="121">
        <v>11</v>
      </c>
      <c r="B17" s="121" t="s">
        <v>519</v>
      </c>
      <c r="C17" s="121" t="s">
        <v>498</v>
      </c>
      <c r="D17" s="122" t="s">
        <v>520</v>
      </c>
      <c r="E17" s="123" t="s">
        <v>121</v>
      </c>
      <c r="F17" s="121" t="s">
        <v>500</v>
      </c>
      <c r="G17" s="124">
        <v>920</v>
      </c>
      <c r="H17" s="124">
        <f t="shared" si="3"/>
        <v>920</v>
      </c>
      <c r="I17" s="130"/>
      <c r="J17" s="121"/>
      <c r="K17" s="121"/>
      <c r="L17" s="131"/>
      <c r="M17" s="123" t="s">
        <v>125</v>
      </c>
      <c r="N17" s="129">
        <f>G17/'[1]2-10'!$AK21</f>
        <v>1</v>
      </c>
      <c r="O17" s="115">
        <f t="shared" si="4"/>
        <v>1840</v>
      </c>
    </row>
    <row r="18" s="115" customFormat="1" ht="31.95" customHeight="1" spans="1:15">
      <c r="A18" s="121">
        <v>12</v>
      </c>
      <c r="B18" s="121" t="s">
        <v>521</v>
      </c>
      <c r="C18" s="121" t="s">
        <v>498</v>
      </c>
      <c r="D18" s="122" t="s">
        <v>522</v>
      </c>
      <c r="E18" s="123" t="s">
        <v>121</v>
      </c>
      <c r="F18" s="121" t="s">
        <v>500</v>
      </c>
      <c r="G18" s="124">
        <v>920</v>
      </c>
      <c r="H18" s="124">
        <f t="shared" si="3"/>
        <v>920</v>
      </c>
      <c r="I18" s="130"/>
      <c r="J18" s="121"/>
      <c r="K18" s="121"/>
      <c r="L18" s="131"/>
      <c r="M18" s="123" t="s">
        <v>125</v>
      </c>
      <c r="N18" s="129">
        <f>G18/'[1]2-10'!$AK22</f>
        <v>1</v>
      </c>
      <c r="O18" s="115">
        <f t="shared" si="4"/>
        <v>1840</v>
      </c>
    </row>
    <row r="19" s="115" customFormat="1" ht="31.95" customHeight="1" spans="1:15">
      <c r="A19" s="121">
        <v>13</v>
      </c>
      <c r="B19" s="121" t="s">
        <v>523</v>
      </c>
      <c r="C19" s="121" t="s">
        <v>498</v>
      </c>
      <c r="D19" s="122" t="s">
        <v>524</v>
      </c>
      <c r="E19" s="123" t="s">
        <v>121</v>
      </c>
      <c r="F19" s="121" t="s">
        <v>500</v>
      </c>
      <c r="G19" s="124">
        <v>368</v>
      </c>
      <c r="H19" s="124">
        <f t="shared" si="3"/>
        <v>368</v>
      </c>
      <c r="I19" s="121"/>
      <c r="J19" s="121"/>
      <c r="K19" s="121"/>
      <c r="L19" s="131"/>
      <c r="M19" s="123" t="s">
        <v>125</v>
      </c>
      <c r="N19" s="129">
        <f>G19/'[1]2-10'!$AK30</f>
        <v>1</v>
      </c>
      <c r="O19" s="115">
        <f t="shared" si="4"/>
        <v>736</v>
      </c>
    </row>
    <row r="20" s="115" customFormat="1" ht="31.95" customHeight="1" spans="1:15">
      <c r="A20" s="121">
        <v>14</v>
      </c>
      <c r="B20" s="121" t="s">
        <v>525</v>
      </c>
      <c r="C20" s="121" t="s">
        <v>498</v>
      </c>
      <c r="D20" s="122" t="s">
        <v>526</v>
      </c>
      <c r="E20" s="123" t="s">
        <v>121</v>
      </c>
      <c r="F20" s="121" t="s">
        <v>500</v>
      </c>
      <c r="G20" s="124">
        <v>920</v>
      </c>
      <c r="H20" s="124">
        <f t="shared" si="3"/>
        <v>920</v>
      </c>
      <c r="I20" s="121"/>
      <c r="J20" s="121"/>
      <c r="K20" s="121"/>
      <c r="L20" s="131"/>
      <c r="M20" s="123" t="s">
        <v>125</v>
      </c>
      <c r="N20" s="129">
        <f>G20/'[1]2-10'!$AK31</f>
        <v>1</v>
      </c>
      <c r="O20" s="115">
        <f t="shared" si="4"/>
        <v>1840</v>
      </c>
    </row>
    <row r="21" s="116" customFormat="1" ht="32.1" hidden="1" customHeight="1" spans="1:14">
      <c r="A21" s="121">
        <v>15</v>
      </c>
      <c r="B21" s="125" t="s">
        <v>527</v>
      </c>
      <c r="C21" s="125" t="s">
        <v>498</v>
      </c>
      <c r="D21" s="126" t="s">
        <v>528</v>
      </c>
      <c r="E21" s="127" t="s">
        <v>121</v>
      </c>
      <c r="F21" s="125" t="s">
        <v>408</v>
      </c>
      <c r="G21" s="128">
        <v>9660</v>
      </c>
      <c r="H21" s="128">
        <f t="shared" si="3"/>
        <v>9660</v>
      </c>
      <c r="I21" s="125"/>
      <c r="J21" s="125"/>
      <c r="K21" s="125"/>
      <c r="L21" s="125"/>
      <c r="M21" s="127" t="s">
        <v>175</v>
      </c>
      <c r="N21" s="132">
        <f>G21/'[1]2-10'!$AK19</f>
        <v>5.83333333333333</v>
      </c>
    </row>
    <row r="22" s="116" customFormat="1" ht="32.1" hidden="1" customHeight="1" spans="1:14">
      <c r="A22" s="121">
        <v>16</v>
      </c>
      <c r="B22" s="125" t="s">
        <v>257</v>
      </c>
      <c r="C22" s="125" t="s">
        <v>498</v>
      </c>
      <c r="D22" s="126" t="s">
        <v>529</v>
      </c>
      <c r="E22" s="127" t="s">
        <v>121</v>
      </c>
      <c r="F22" s="125" t="s">
        <v>408</v>
      </c>
      <c r="G22" s="128">
        <v>4600</v>
      </c>
      <c r="H22" s="128">
        <f t="shared" si="3"/>
        <v>4600</v>
      </c>
      <c r="I22" s="125"/>
      <c r="J22" s="125"/>
      <c r="K22" s="125"/>
      <c r="L22" s="125"/>
      <c r="M22" s="127" t="s">
        <v>175</v>
      </c>
      <c r="N22" s="132">
        <f>G22/'[1]2-10'!$AK20</f>
        <v>6.25</v>
      </c>
    </row>
    <row r="23" s="116" customFormat="1" ht="32.1" hidden="1" customHeight="1" spans="1:14">
      <c r="A23" s="121">
        <v>17</v>
      </c>
      <c r="B23" s="125" t="s">
        <v>303</v>
      </c>
      <c r="C23" s="125" t="s">
        <v>498</v>
      </c>
      <c r="D23" s="126" t="s">
        <v>530</v>
      </c>
      <c r="E23" s="127" t="s">
        <v>121</v>
      </c>
      <c r="F23" s="125" t="s">
        <v>408</v>
      </c>
      <c r="G23" s="128">
        <v>8280</v>
      </c>
      <c r="H23" s="128">
        <f t="shared" si="3"/>
        <v>8280</v>
      </c>
      <c r="I23" s="125"/>
      <c r="J23" s="125"/>
      <c r="K23" s="125"/>
      <c r="L23" s="125"/>
      <c r="M23" s="127" t="s">
        <v>175</v>
      </c>
      <c r="N23" s="132">
        <f>G23/'[1]2-10'!$AK21</f>
        <v>9</v>
      </c>
    </row>
    <row r="24" s="116" customFormat="1" ht="32.1" hidden="1" customHeight="1" spans="1:14">
      <c r="A24" s="121">
        <v>18</v>
      </c>
      <c r="B24" s="125" t="s">
        <v>531</v>
      </c>
      <c r="C24" s="125" t="s">
        <v>498</v>
      </c>
      <c r="D24" s="126" t="s">
        <v>532</v>
      </c>
      <c r="E24" s="127" t="s">
        <v>121</v>
      </c>
      <c r="F24" s="125" t="s">
        <v>408</v>
      </c>
      <c r="G24" s="128">
        <v>8740</v>
      </c>
      <c r="H24" s="128">
        <f t="shared" si="3"/>
        <v>8740</v>
      </c>
      <c r="I24" s="125"/>
      <c r="J24" s="125"/>
      <c r="K24" s="125"/>
      <c r="L24" s="125"/>
      <c r="M24" s="127" t="s">
        <v>175</v>
      </c>
      <c r="N24" s="132">
        <f>G24/'[1]2-10'!$AK22</f>
        <v>9.5</v>
      </c>
    </row>
    <row r="25" s="116" customFormat="1" ht="32.1" hidden="1" customHeight="1" spans="1:14">
      <c r="A25" s="121">
        <v>19</v>
      </c>
      <c r="B25" s="125" t="s">
        <v>533</v>
      </c>
      <c r="C25" s="125" t="s">
        <v>498</v>
      </c>
      <c r="D25" s="126" t="s">
        <v>534</v>
      </c>
      <c r="E25" s="127" t="s">
        <v>121</v>
      </c>
      <c r="F25" s="125" t="s">
        <v>408</v>
      </c>
      <c r="G25" s="128">
        <v>1196</v>
      </c>
      <c r="H25" s="128">
        <f t="shared" si="3"/>
        <v>1196</v>
      </c>
      <c r="I25" s="125"/>
      <c r="J25" s="125"/>
      <c r="K25" s="125"/>
      <c r="L25" s="125"/>
      <c r="M25" s="127" t="s">
        <v>175</v>
      </c>
      <c r="N25" s="132">
        <f>G25/'[1]2-10'!$AK23</f>
        <v>1.08333333333333</v>
      </c>
    </row>
    <row r="26" s="116" customFormat="1" ht="32.1" hidden="1" customHeight="1" spans="1:15">
      <c r="A26" s="121">
        <v>20</v>
      </c>
      <c r="B26" s="125" t="s">
        <v>535</v>
      </c>
      <c r="C26" s="125" t="s">
        <v>498</v>
      </c>
      <c r="D26" s="126" t="s">
        <v>536</v>
      </c>
      <c r="E26" s="127" t="s">
        <v>121</v>
      </c>
      <c r="F26" s="125" t="s">
        <v>408</v>
      </c>
      <c r="G26" s="128">
        <v>1104</v>
      </c>
      <c r="H26" s="128">
        <f t="shared" si="3"/>
        <v>1104</v>
      </c>
      <c r="I26" s="125"/>
      <c r="J26" s="125"/>
      <c r="K26" s="125"/>
      <c r="L26" s="133"/>
      <c r="M26" s="127" t="s">
        <v>175</v>
      </c>
      <c r="N26" s="132">
        <f>G26/'[1]2-10'!$AK24</f>
        <v>3</v>
      </c>
      <c r="O26" s="116">
        <f>G26*1.2</f>
        <v>1324.8</v>
      </c>
    </row>
    <row r="27" s="116" customFormat="1" ht="32.1" hidden="1" customHeight="1" spans="1:15">
      <c r="A27" s="121">
        <v>21</v>
      </c>
      <c r="B27" s="125" t="s">
        <v>537</v>
      </c>
      <c r="C27" s="125" t="s">
        <v>498</v>
      </c>
      <c r="D27" s="126" t="s">
        <v>538</v>
      </c>
      <c r="E27" s="127" t="s">
        <v>121</v>
      </c>
      <c r="F27" s="125" t="s">
        <v>539</v>
      </c>
      <c r="G27" s="128">
        <v>1104</v>
      </c>
      <c r="H27" s="128">
        <f t="shared" si="3"/>
        <v>1104</v>
      </c>
      <c r="I27" s="125"/>
      <c r="J27" s="125"/>
      <c r="K27" s="125"/>
      <c r="L27" s="133"/>
      <c r="M27" s="127" t="s">
        <v>315</v>
      </c>
      <c r="N27" s="132">
        <f>G27/'[1]2-10'!$AK25</f>
        <v>1.71428571428571</v>
      </c>
      <c r="O27" s="116">
        <f t="shared" ref="O27:O67" si="5">G27*2</f>
        <v>2208</v>
      </c>
    </row>
    <row r="28" s="116" customFormat="1" ht="32.1" hidden="1" customHeight="1" spans="1:15">
      <c r="A28" s="121">
        <v>22</v>
      </c>
      <c r="B28" s="125" t="s">
        <v>540</v>
      </c>
      <c r="C28" s="125" t="s">
        <v>498</v>
      </c>
      <c r="D28" s="126" t="s">
        <v>541</v>
      </c>
      <c r="E28" s="127" t="s">
        <v>121</v>
      </c>
      <c r="F28" s="125" t="s">
        <v>539</v>
      </c>
      <c r="G28" s="128">
        <v>368</v>
      </c>
      <c r="H28" s="128">
        <f t="shared" si="3"/>
        <v>368</v>
      </c>
      <c r="I28" s="125"/>
      <c r="J28" s="125"/>
      <c r="K28" s="125"/>
      <c r="L28" s="133"/>
      <c r="M28" s="127" t="s">
        <v>315</v>
      </c>
      <c r="N28" s="132">
        <f>G28/'[1]2-10'!$AK26</f>
        <v>0.399478940512375</v>
      </c>
      <c r="O28" s="116">
        <f t="shared" si="5"/>
        <v>736</v>
      </c>
    </row>
    <row r="29" s="116" customFormat="1" ht="32.1" hidden="1" customHeight="1" spans="1:15">
      <c r="A29" s="121">
        <v>23</v>
      </c>
      <c r="B29" s="125" t="s">
        <v>542</v>
      </c>
      <c r="C29" s="125" t="s">
        <v>498</v>
      </c>
      <c r="D29" s="126" t="s">
        <v>543</v>
      </c>
      <c r="E29" s="127" t="s">
        <v>121</v>
      </c>
      <c r="F29" s="125" t="s">
        <v>539</v>
      </c>
      <c r="G29" s="128">
        <v>644</v>
      </c>
      <c r="H29" s="128">
        <f t="shared" si="3"/>
        <v>644</v>
      </c>
      <c r="I29" s="125"/>
      <c r="J29" s="125"/>
      <c r="K29" s="125"/>
      <c r="L29" s="133"/>
      <c r="M29" s="127" t="s">
        <v>315</v>
      </c>
      <c r="N29" s="132">
        <f>G29/'[1]2-10'!$AK27</f>
        <v>1.75</v>
      </c>
      <c r="O29" s="116">
        <f t="shared" si="5"/>
        <v>1288</v>
      </c>
    </row>
    <row r="30" s="116" customFormat="1" ht="32.1" hidden="1" customHeight="1" spans="1:15">
      <c r="A30" s="121">
        <v>24</v>
      </c>
      <c r="B30" s="125" t="s">
        <v>544</v>
      </c>
      <c r="C30" s="125" t="s">
        <v>498</v>
      </c>
      <c r="D30" s="126" t="s">
        <v>545</v>
      </c>
      <c r="E30" s="127" t="s">
        <v>121</v>
      </c>
      <c r="F30" s="125" t="s">
        <v>539</v>
      </c>
      <c r="G30" s="128">
        <v>921.2</v>
      </c>
      <c r="H30" s="128">
        <f t="shared" si="3"/>
        <v>921.2</v>
      </c>
      <c r="I30" s="125"/>
      <c r="J30" s="125"/>
      <c r="K30" s="125"/>
      <c r="L30" s="133"/>
      <c r="M30" s="127" t="s">
        <v>315</v>
      </c>
      <c r="N30" s="132">
        <f>G30/'[1]2-10'!$AK28</f>
        <v>1.645</v>
      </c>
      <c r="O30" s="116">
        <f t="shared" si="5"/>
        <v>1842.4</v>
      </c>
    </row>
    <row r="31" s="116" customFormat="1" ht="32.1" hidden="1" customHeight="1" spans="1:15">
      <c r="A31" s="121">
        <v>25</v>
      </c>
      <c r="B31" s="125" t="s">
        <v>546</v>
      </c>
      <c r="C31" s="125" t="s">
        <v>498</v>
      </c>
      <c r="D31" s="126" t="s">
        <v>547</v>
      </c>
      <c r="E31" s="127" t="s">
        <v>121</v>
      </c>
      <c r="F31" s="125" t="s">
        <v>539</v>
      </c>
      <c r="G31" s="128">
        <v>368</v>
      </c>
      <c r="H31" s="128">
        <f t="shared" si="3"/>
        <v>368</v>
      </c>
      <c r="I31" s="125"/>
      <c r="J31" s="125"/>
      <c r="K31" s="125"/>
      <c r="L31" s="133"/>
      <c r="M31" s="127" t="s">
        <v>315</v>
      </c>
      <c r="N31" s="132">
        <f>G31/'[1]2-10'!$AK29</f>
        <v>1</v>
      </c>
      <c r="O31" s="116">
        <f t="shared" si="5"/>
        <v>736</v>
      </c>
    </row>
    <row r="32" s="116" customFormat="1" ht="32.1" hidden="1" customHeight="1" spans="1:15">
      <c r="A32" s="121">
        <v>26</v>
      </c>
      <c r="B32" s="125" t="s">
        <v>548</v>
      </c>
      <c r="C32" s="125" t="s">
        <v>498</v>
      </c>
      <c r="D32" s="126" t="s">
        <v>549</v>
      </c>
      <c r="E32" s="127" t="s">
        <v>121</v>
      </c>
      <c r="F32" s="125" t="s">
        <v>539</v>
      </c>
      <c r="G32" s="128">
        <v>560</v>
      </c>
      <c r="H32" s="128">
        <f t="shared" si="3"/>
        <v>560</v>
      </c>
      <c r="I32" s="125"/>
      <c r="J32" s="125"/>
      <c r="K32" s="125"/>
      <c r="L32" s="133"/>
      <c r="M32" s="127" t="s">
        <v>315</v>
      </c>
      <c r="N32" s="132">
        <f>G32/'[1]2-10'!$AK30</f>
        <v>1.52173913043478</v>
      </c>
      <c r="O32" s="116">
        <f t="shared" si="5"/>
        <v>1120</v>
      </c>
    </row>
    <row r="33" s="116" customFormat="1" ht="32.1" hidden="1" customHeight="1" spans="1:15">
      <c r="A33" s="121">
        <v>27</v>
      </c>
      <c r="B33" s="125" t="s">
        <v>550</v>
      </c>
      <c r="C33" s="125" t="s">
        <v>498</v>
      </c>
      <c r="D33" s="126" t="s">
        <v>551</v>
      </c>
      <c r="E33" s="127" t="s">
        <v>121</v>
      </c>
      <c r="F33" s="125" t="s">
        <v>539</v>
      </c>
      <c r="G33" s="128">
        <v>368</v>
      </c>
      <c r="H33" s="128">
        <f t="shared" si="3"/>
        <v>368</v>
      </c>
      <c r="I33" s="125"/>
      <c r="J33" s="125"/>
      <c r="K33" s="125"/>
      <c r="L33" s="133"/>
      <c r="M33" s="127" t="s">
        <v>315</v>
      </c>
      <c r="N33" s="132">
        <f>G33/'[1]2-10'!$AK31</f>
        <v>0.4</v>
      </c>
      <c r="O33" s="116">
        <f t="shared" si="5"/>
        <v>736</v>
      </c>
    </row>
    <row r="34" s="116" customFormat="1" ht="32.1" hidden="1" customHeight="1" spans="1:15">
      <c r="A34" s="121">
        <v>28</v>
      </c>
      <c r="B34" s="125" t="s">
        <v>552</v>
      </c>
      <c r="C34" s="125" t="s">
        <v>498</v>
      </c>
      <c r="D34" s="126" t="s">
        <v>553</v>
      </c>
      <c r="E34" s="127" t="s">
        <v>121</v>
      </c>
      <c r="F34" s="125" t="s">
        <v>539</v>
      </c>
      <c r="G34" s="128">
        <v>368</v>
      </c>
      <c r="H34" s="128">
        <f t="shared" si="3"/>
        <v>368</v>
      </c>
      <c r="I34" s="125"/>
      <c r="J34" s="125"/>
      <c r="K34" s="125"/>
      <c r="L34" s="133"/>
      <c r="M34" s="127" t="s">
        <v>315</v>
      </c>
      <c r="N34" s="132">
        <f>G34/'[1]2-10'!$AK32</f>
        <v>1</v>
      </c>
      <c r="O34" s="116">
        <f t="shared" si="5"/>
        <v>736</v>
      </c>
    </row>
    <row r="35" s="116" customFormat="1" ht="32.1" hidden="1" customHeight="1" spans="1:15">
      <c r="A35" s="121">
        <v>29</v>
      </c>
      <c r="B35" s="125" t="s">
        <v>554</v>
      </c>
      <c r="C35" s="125" t="s">
        <v>498</v>
      </c>
      <c r="D35" s="126" t="s">
        <v>555</v>
      </c>
      <c r="E35" s="127" t="s">
        <v>121</v>
      </c>
      <c r="F35" s="125" t="s">
        <v>539</v>
      </c>
      <c r="G35" s="128">
        <v>368</v>
      </c>
      <c r="H35" s="128">
        <f t="shared" si="3"/>
        <v>368</v>
      </c>
      <c r="I35" s="125"/>
      <c r="J35" s="125"/>
      <c r="K35" s="125"/>
      <c r="L35" s="133"/>
      <c r="M35" s="127" t="s">
        <v>315</v>
      </c>
      <c r="N35" s="132">
        <f>G35/'[1]2-10'!$AK33</f>
        <v>1</v>
      </c>
      <c r="O35" s="116">
        <f t="shared" si="5"/>
        <v>736</v>
      </c>
    </row>
    <row r="36" s="116" customFormat="1" ht="32.1" hidden="1" customHeight="1" spans="1:15">
      <c r="A36" s="121">
        <v>30</v>
      </c>
      <c r="B36" s="125" t="s">
        <v>342</v>
      </c>
      <c r="C36" s="125" t="s">
        <v>498</v>
      </c>
      <c r="D36" s="126" t="s">
        <v>556</v>
      </c>
      <c r="E36" s="127" t="s">
        <v>121</v>
      </c>
      <c r="F36" s="125" t="s">
        <v>539</v>
      </c>
      <c r="G36" s="128">
        <v>552</v>
      </c>
      <c r="H36" s="128">
        <f t="shared" si="3"/>
        <v>552</v>
      </c>
      <c r="I36" s="125"/>
      <c r="J36" s="125"/>
      <c r="K36" s="125"/>
      <c r="L36" s="133"/>
      <c r="M36" s="127" t="s">
        <v>315</v>
      </c>
      <c r="N36" s="132">
        <f>G36/'[1]2-10'!$AK34</f>
        <v>1</v>
      </c>
      <c r="O36" s="116">
        <f t="shared" si="5"/>
        <v>1104</v>
      </c>
    </row>
    <row r="37" s="116" customFormat="1" ht="32.1" hidden="1" customHeight="1" spans="1:15">
      <c r="A37" s="121">
        <v>31</v>
      </c>
      <c r="B37" s="125" t="s">
        <v>557</v>
      </c>
      <c r="C37" s="125" t="s">
        <v>498</v>
      </c>
      <c r="D37" s="126" t="s">
        <v>558</v>
      </c>
      <c r="E37" s="127" t="s">
        <v>121</v>
      </c>
      <c r="F37" s="125" t="s">
        <v>539</v>
      </c>
      <c r="G37" s="128">
        <v>644</v>
      </c>
      <c r="H37" s="128">
        <f t="shared" si="3"/>
        <v>644</v>
      </c>
      <c r="I37" s="125"/>
      <c r="J37" s="125"/>
      <c r="K37" s="125"/>
      <c r="L37" s="133"/>
      <c r="M37" s="127" t="s">
        <v>315</v>
      </c>
      <c r="N37" s="132">
        <f>G37/'[1]2-10'!$AK35</f>
        <v>1</v>
      </c>
      <c r="O37" s="116">
        <f t="shared" si="5"/>
        <v>1288</v>
      </c>
    </row>
    <row r="38" s="116" customFormat="1" ht="32.1" hidden="1" customHeight="1" spans="1:15">
      <c r="A38" s="121">
        <v>32</v>
      </c>
      <c r="B38" s="125" t="s">
        <v>559</v>
      </c>
      <c r="C38" s="125" t="s">
        <v>498</v>
      </c>
      <c r="D38" s="126" t="s">
        <v>560</v>
      </c>
      <c r="E38" s="127" t="s">
        <v>121</v>
      </c>
      <c r="F38" s="125" t="s">
        <v>539</v>
      </c>
      <c r="G38" s="128">
        <v>552</v>
      </c>
      <c r="H38" s="128">
        <f t="shared" si="3"/>
        <v>552</v>
      </c>
      <c r="I38" s="125"/>
      <c r="J38" s="125"/>
      <c r="K38" s="125"/>
      <c r="L38" s="133"/>
      <c r="M38" s="127" t="s">
        <v>315</v>
      </c>
      <c r="N38" s="132">
        <f>G38/'[1]2-10'!$AK36</f>
        <v>1</v>
      </c>
      <c r="O38" s="116">
        <f t="shared" si="5"/>
        <v>1104</v>
      </c>
    </row>
    <row r="39" s="116" customFormat="1" ht="32.1" hidden="1" customHeight="1" spans="1:15">
      <c r="A39" s="121">
        <v>33</v>
      </c>
      <c r="B39" s="125" t="s">
        <v>561</v>
      </c>
      <c r="C39" s="125" t="s">
        <v>498</v>
      </c>
      <c r="D39" s="126" t="s">
        <v>562</v>
      </c>
      <c r="E39" s="127" t="s">
        <v>121</v>
      </c>
      <c r="F39" s="125" t="s">
        <v>539</v>
      </c>
      <c r="G39" s="128">
        <v>580</v>
      </c>
      <c r="H39" s="128">
        <f t="shared" si="3"/>
        <v>580</v>
      </c>
      <c r="I39" s="125"/>
      <c r="J39" s="125"/>
      <c r="K39" s="125"/>
      <c r="L39" s="133"/>
      <c r="M39" s="127" t="s">
        <v>315</v>
      </c>
      <c r="N39" s="132">
        <f>G39/'[1]2-10'!$AK37</f>
        <v>1</v>
      </c>
      <c r="O39" s="116">
        <f t="shared" si="5"/>
        <v>1160</v>
      </c>
    </row>
    <row r="40" s="116" customFormat="1" ht="32.1" hidden="1" customHeight="1" spans="1:15">
      <c r="A40" s="121">
        <v>34</v>
      </c>
      <c r="B40" s="125" t="s">
        <v>563</v>
      </c>
      <c r="C40" s="125" t="s">
        <v>498</v>
      </c>
      <c r="D40" s="126" t="s">
        <v>564</v>
      </c>
      <c r="E40" s="127" t="s">
        <v>121</v>
      </c>
      <c r="F40" s="125" t="s">
        <v>539</v>
      </c>
      <c r="G40" s="128">
        <v>552</v>
      </c>
      <c r="H40" s="128">
        <f t="shared" si="3"/>
        <v>552</v>
      </c>
      <c r="I40" s="125"/>
      <c r="J40" s="125"/>
      <c r="K40" s="125"/>
      <c r="L40" s="133"/>
      <c r="M40" s="127" t="s">
        <v>315</v>
      </c>
      <c r="N40" s="132">
        <f>G40/'[1]2-10'!$AK38</f>
        <v>1</v>
      </c>
      <c r="O40" s="116">
        <f t="shared" si="5"/>
        <v>1104</v>
      </c>
    </row>
    <row r="41" s="116" customFormat="1" ht="32.1" hidden="1" customHeight="1" spans="1:15">
      <c r="A41" s="121">
        <v>35</v>
      </c>
      <c r="B41" s="125" t="s">
        <v>565</v>
      </c>
      <c r="C41" s="125" t="s">
        <v>498</v>
      </c>
      <c r="D41" s="126" t="s">
        <v>566</v>
      </c>
      <c r="E41" s="127" t="s">
        <v>121</v>
      </c>
      <c r="F41" s="125" t="s">
        <v>539</v>
      </c>
      <c r="G41" s="128">
        <v>828</v>
      </c>
      <c r="H41" s="128">
        <f t="shared" si="3"/>
        <v>828</v>
      </c>
      <c r="I41" s="125"/>
      <c r="J41" s="125"/>
      <c r="K41" s="125"/>
      <c r="L41" s="133"/>
      <c r="M41" s="127" t="s">
        <v>315</v>
      </c>
      <c r="N41" s="132">
        <f>G41/'[1]2-10'!$AK39</f>
        <v>1</v>
      </c>
      <c r="O41" s="116">
        <f t="shared" si="5"/>
        <v>1656</v>
      </c>
    </row>
    <row r="42" s="116" customFormat="1" ht="32.1" hidden="1" customHeight="1" spans="1:15">
      <c r="A42" s="121">
        <v>36</v>
      </c>
      <c r="B42" s="125" t="s">
        <v>567</v>
      </c>
      <c r="C42" s="125" t="s">
        <v>498</v>
      </c>
      <c r="D42" s="126" t="s">
        <v>568</v>
      </c>
      <c r="E42" s="127" t="s">
        <v>121</v>
      </c>
      <c r="F42" s="125" t="s">
        <v>539</v>
      </c>
      <c r="G42" s="128">
        <v>644</v>
      </c>
      <c r="H42" s="128">
        <f t="shared" si="3"/>
        <v>644</v>
      </c>
      <c r="I42" s="125"/>
      <c r="J42" s="125"/>
      <c r="K42" s="125"/>
      <c r="L42" s="133"/>
      <c r="M42" s="127" t="s">
        <v>315</v>
      </c>
      <c r="N42" s="132">
        <f>G42/'[1]2-10'!$AK40</f>
        <v>1</v>
      </c>
      <c r="O42" s="116">
        <f t="shared" si="5"/>
        <v>1288</v>
      </c>
    </row>
    <row r="43" s="116" customFormat="1" ht="32.1" hidden="1" customHeight="1" spans="1:15">
      <c r="A43" s="121">
        <v>37</v>
      </c>
      <c r="B43" s="125" t="s">
        <v>569</v>
      </c>
      <c r="C43" s="125" t="s">
        <v>498</v>
      </c>
      <c r="D43" s="126" t="s">
        <v>570</v>
      </c>
      <c r="E43" s="127" t="s">
        <v>121</v>
      </c>
      <c r="F43" s="125" t="s">
        <v>539</v>
      </c>
      <c r="G43" s="128">
        <v>400</v>
      </c>
      <c r="H43" s="128">
        <f t="shared" si="3"/>
        <v>400</v>
      </c>
      <c r="I43" s="125"/>
      <c r="J43" s="125"/>
      <c r="K43" s="125"/>
      <c r="L43" s="133"/>
      <c r="M43" s="127" t="s">
        <v>315</v>
      </c>
      <c r="N43" s="132">
        <f>G43/'[1]2-10'!$AK41</f>
        <v>1</v>
      </c>
      <c r="O43" s="116">
        <f t="shared" si="5"/>
        <v>800</v>
      </c>
    </row>
    <row r="44" s="116" customFormat="1" ht="32.1" hidden="1" customHeight="1" spans="1:15">
      <c r="A44" s="121">
        <v>38</v>
      </c>
      <c r="B44" s="125" t="s">
        <v>571</v>
      </c>
      <c r="C44" s="125" t="s">
        <v>498</v>
      </c>
      <c r="D44" s="126" t="s">
        <v>572</v>
      </c>
      <c r="E44" s="127" t="s">
        <v>121</v>
      </c>
      <c r="F44" s="125" t="s">
        <v>539</v>
      </c>
      <c r="G44" s="128">
        <v>520</v>
      </c>
      <c r="H44" s="128">
        <f t="shared" si="3"/>
        <v>520</v>
      </c>
      <c r="I44" s="125"/>
      <c r="J44" s="125"/>
      <c r="K44" s="125"/>
      <c r="L44" s="133"/>
      <c r="M44" s="127" t="s">
        <v>315</v>
      </c>
      <c r="N44" s="132">
        <f>G44/'[1]2-10'!$AK42</f>
        <v>1</v>
      </c>
      <c r="O44" s="116">
        <f t="shared" si="5"/>
        <v>1040</v>
      </c>
    </row>
    <row r="45" s="116" customFormat="1" ht="32.1" hidden="1" customHeight="1" spans="1:15">
      <c r="A45" s="121">
        <v>39</v>
      </c>
      <c r="B45" s="125" t="s">
        <v>413</v>
      </c>
      <c r="C45" s="125" t="s">
        <v>498</v>
      </c>
      <c r="D45" s="126" t="s">
        <v>573</v>
      </c>
      <c r="E45" s="127" t="s">
        <v>121</v>
      </c>
      <c r="F45" s="125" t="s">
        <v>539</v>
      </c>
      <c r="G45" s="128">
        <v>460</v>
      </c>
      <c r="H45" s="128">
        <f t="shared" si="3"/>
        <v>460</v>
      </c>
      <c r="I45" s="125"/>
      <c r="J45" s="125"/>
      <c r="K45" s="125"/>
      <c r="L45" s="133"/>
      <c r="M45" s="127" t="s">
        <v>315</v>
      </c>
      <c r="N45" s="132">
        <f>G45/'[1]2-10'!$AK43</f>
        <v>1</v>
      </c>
      <c r="O45" s="116">
        <f t="shared" si="5"/>
        <v>920</v>
      </c>
    </row>
    <row r="46" s="116" customFormat="1" ht="32.1" hidden="1" customHeight="1" spans="1:15">
      <c r="A46" s="121">
        <v>40</v>
      </c>
      <c r="B46" s="125" t="s">
        <v>574</v>
      </c>
      <c r="C46" s="125" t="s">
        <v>498</v>
      </c>
      <c r="D46" s="126" t="s">
        <v>575</v>
      </c>
      <c r="E46" s="127" t="s">
        <v>121</v>
      </c>
      <c r="F46" s="125" t="s">
        <v>539</v>
      </c>
      <c r="G46" s="128">
        <v>659.6</v>
      </c>
      <c r="H46" s="128">
        <f t="shared" si="3"/>
        <v>659.6</v>
      </c>
      <c r="I46" s="125"/>
      <c r="J46" s="125"/>
      <c r="K46" s="125"/>
      <c r="L46" s="133"/>
      <c r="M46" s="127" t="s">
        <v>315</v>
      </c>
      <c r="N46" s="132">
        <f>G46/'[1]2-10'!$AK44</f>
        <v>1</v>
      </c>
      <c r="O46" s="116">
        <f t="shared" si="5"/>
        <v>1319.2</v>
      </c>
    </row>
    <row r="47" s="116" customFormat="1" ht="32.1" hidden="1" customHeight="1" spans="1:15">
      <c r="A47" s="121">
        <v>41</v>
      </c>
      <c r="B47" s="125" t="s">
        <v>576</v>
      </c>
      <c r="C47" s="125" t="s">
        <v>498</v>
      </c>
      <c r="D47" s="126" t="s">
        <v>577</v>
      </c>
      <c r="E47" s="127" t="s">
        <v>121</v>
      </c>
      <c r="F47" s="125" t="s">
        <v>539</v>
      </c>
      <c r="G47" s="128">
        <v>460</v>
      </c>
      <c r="H47" s="128">
        <f t="shared" si="3"/>
        <v>460</v>
      </c>
      <c r="I47" s="125"/>
      <c r="J47" s="125"/>
      <c r="K47" s="125"/>
      <c r="L47" s="133"/>
      <c r="M47" s="127" t="s">
        <v>315</v>
      </c>
      <c r="N47" s="132">
        <f>G47/'[1]2-10'!$AK45</f>
        <v>1</v>
      </c>
      <c r="O47" s="116">
        <f t="shared" si="5"/>
        <v>920</v>
      </c>
    </row>
    <row r="48" s="116" customFormat="1" ht="32.1" hidden="1" customHeight="1" spans="1:15">
      <c r="A48" s="121">
        <v>42</v>
      </c>
      <c r="B48" s="125" t="s">
        <v>578</v>
      </c>
      <c r="C48" s="125" t="s">
        <v>498</v>
      </c>
      <c r="D48" s="126" t="s">
        <v>579</v>
      </c>
      <c r="E48" s="127" t="s">
        <v>121</v>
      </c>
      <c r="F48" s="125" t="s">
        <v>539</v>
      </c>
      <c r="G48" s="128">
        <v>839.6</v>
      </c>
      <c r="H48" s="128">
        <f t="shared" si="3"/>
        <v>839.6</v>
      </c>
      <c r="I48" s="125"/>
      <c r="J48" s="125"/>
      <c r="K48" s="125"/>
      <c r="L48" s="133"/>
      <c r="M48" s="127" t="s">
        <v>315</v>
      </c>
      <c r="N48" s="132">
        <f>G48/'[1]2-10'!$AK46</f>
        <v>1</v>
      </c>
      <c r="O48" s="116">
        <f t="shared" si="5"/>
        <v>1679.2</v>
      </c>
    </row>
    <row r="49" s="116" customFormat="1" ht="32.1" hidden="1" customHeight="1" spans="1:15">
      <c r="A49" s="121">
        <v>43</v>
      </c>
      <c r="B49" s="125" t="s">
        <v>580</v>
      </c>
      <c r="C49" s="125" t="s">
        <v>498</v>
      </c>
      <c r="D49" s="126" t="s">
        <v>581</v>
      </c>
      <c r="E49" s="127" t="s">
        <v>121</v>
      </c>
      <c r="F49" s="125" t="s">
        <v>539</v>
      </c>
      <c r="G49" s="128">
        <v>472.6</v>
      </c>
      <c r="H49" s="128">
        <f t="shared" si="3"/>
        <v>472.6</v>
      </c>
      <c r="I49" s="125"/>
      <c r="J49" s="125"/>
      <c r="K49" s="125"/>
      <c r="L49" s="133"/>
      <c r="M49" s="127" t="s">
        <v>315</v>
      </c>
      <c r="N49" s="132">
        <f>G49/'[1]2-10'!$AK47</f>
        <v>1</v>
      </c>
      <c r="O49" s="116">
        <f t="shared" si="5"/>
        <v>945.2</v>
      </c>
    </row>
    <row r="50" s="116" customFormat="1" ht="32.1" hidden="1" customHeight="1" spans="1:15">
      <c r="A50" s="121">
        <v>44</v>
      </c>
      <c r="B50" s="125" t="s">
        <v>582</v>
      </c>
      <c r="C50" s="125" t="s">
        <v>498</v>
      </c>
      <c r="D50" s="126" t="s">
        <v>583</v>
      </c>
      <c r="E50" s="127" t="s">
        <v>121</v>
      </c>
      <c r="F50" s="125" t="s">
        <v>539</v>
      </c>
      <c r="G50" s="128">
        <v>460</v>
      </c>
      <c r="H50" s="128">
        <f t="shared" si="3"/>
        <v>460</v>
      </c>
      <c r="I50" s="125"/>
      <c r="J50" s="125"/>
      <c r="K50" s="125"/>
      <c r="L50" s="133"/>
      <c r="M50" s="127" t="s">
        <v>315</v>
      </c>
      <c r="N50" s="132">
        <f>G50/'[1]2-10'!$AK48</f>
        <v>1</v>
      </c>
      <c r="O50" s="116">
        <f t="shared" si="5"/>
        <v>920</v>
      </c>
    </row>
    <row r="51" s="116" customFormat="1" ht="32.1" hidden="1" customHeight="1" spans="1:15">
      <c r="A51" s="121">
        <v>45</v>
      </c>
      <c r="B51" s="125" t="s">
        <v>584</v>
      </c>
      <c r="C51" s="125" t="s">
        <v>498</v>
      </c>
      <c r="D51" s="126" t="s">
        <v>585</v>
      </c>
      <c r="E51" s="127" t="s">
        <v>121</v>
      </c>
      <c r="F51" s="125" t="s">
        <v>539</v>
      </c>
      <c r="G51" s="128">
        <v>828</v>
      </c>
      <c r="H51" s="128">
        <f t="shared" si="3"/>
        <v>828</v>
      </c>
      <c r="I51" s="125"/>
      <c r="J51" s="125"/>
      <c r="K51" s="125"/>
      <c r="L51" s="133"/>
      <c r="M51" s="127" t="s">
        <v>315</v>
      </c>
      <c r="N51" s="132">
        <f>G51/'[1]2-10'!$AK49</f>
        <v>1</v>
      </c>
      <c r="O51" s="116">
        <f t="shared" si="5"/>
        <v>1656</v>
      </c>
    </row>
    <row r="52" s="116" customFormat="1" ht="32.1" hidden="1" customHeight="1" spans="1:15">
      <c r="A52" s="121">
        <v>46</v>
      </c>
      <c r="B52" s="125" t="s">
        <v>586</v>
      </c>
      <c r="C52" s="125" t="s">
        <v>498</v>
      </c>
      <c r="D52" s="126" t="s">
        <v>587</v>
      </c>
      <c r="E52" s="127" t="s">
        <v>121</v>
      </c>
      <c r="F52" s="125" t="s">
        <v>539</v>
      </c>
      <c r="G52" s="128">
        <v>828</v>
      </c>
      <c r="H52" s="128">
        <f t="shared" si="3"/>
        <v>828</v>
      </c>
      <c r="I52" s="125"/>
      <c r="J52" s="125"/>
      <c r="K52" s="125"/>
      <c r="L52" s="133"/>
      <c r="M52" s="127" t="s">
        <v>315</v>
      </c>
      <c r="N52" s="132">
        <f>G52/'[1]2-10'!$AK50</f>
        <v>1</v>
      </c>
      <c r="O52" s="116">
        <f t="shared" si="5"/>
        <v>1656</v>
      </c>
    </row>
    <row r="53" s="116" customFormat="1" ht="32.1" hidden="1" customHeight="1" spans="1:15">
      <c r="A53" s="121">
        <v>47</v>
      </c>
      <c r="B53" s="125" t="s">
        <v>588</v>
      </c>
      <c r="C53" s="125" t="s">
        <v>498</v>
      </c>
      <c r="D53" s="126" t="s">
        <v>589</v>
      </c>
      <c r="E53" s="127" t="s">
        <v>121</v>
      </c>
      <c r="F53" s="125" t="s">
        <v>539</v>
      </c>
      <c r="G53" s="128">
        <v>460</v>
      </c>
      <c r="H53" s="128">
        <f t="shared" si="3"/>
        <v>460</v>
      </c>
      <c r="I53" s="125"/>
      <c r="J53" s="125"/>
      <c r="K53" s="125"/>
      <c r="L53" s="133"/>
      <c r="M53" s="127" t="s">
        <v>315</v>
      </c>
      <c r="N53" s="132">
        <f>G53/'[1]2-10'!$AK51</f>
        <v>1</v>
      </c>
      <c r="O53" s="116">
        <f t="shared" si="5"/>
        <v>920</v>
      </c>
    </row>
    <row r="54" s="116" customFormat="1" ht="32.1" hidden="1" customHeight="1" spans="1:15">
      <c r="A54" s="121">
        <v>48</v>
      </c>
      <c r="B54" s="125" t="s">
        <v>590</v>
      </c>
      <c r="C54" s="125" t="s">
        <v>498</v>
      </c>
      <c r="D54" s="126" t="s">
        <v>591</v>
      </c>
      <c r="E54" s="127" t="s">
        <v>121</v>
      </c>
      <c r="F54" s="125" t="s">
        <v>539</v>
      </c>
      <c r="G54" s="128">
        <v>828</v>
      </c>
      <c r="H54" s="128">
        <f t="shared" si="3"/>
        <v>828</v>
      </c>
      <c r="I54" s="125"/>
      <c r="J54" s="125"/>
      <c r="K54" s="125"/>
      <c r="L54" s="133"/>
      <c r="M54" s="127" t="s">
        <v>315</v>
      </c>
      <c r="N54" s="132">
        <f>G54/'[1]2-10'!$AK52</f>
        <v>1</v>
      </c>
      <c r="O54" s="116">
        <f t="shared" si="5"/>
        <v>1656</v>
      </c>
    </row>
    <row r="55" s="116" customFormat="1" ht="32.1" hidden="1" customHeight="1" spans="1:15">
      <c r="A55" s="121">
        <v>49</v>
      </c>
      <c r="B55" s="125" t="s">
        <v>335</v>
      </c>
      <c r="C55" s="125" t="s">
        <v>498</v>
      </c>
      <c r="D55" s="126" t="s">
        <v>592</v>
      </c>
      <c r="E55" s="127" t="s">
        <v>121</v>
      </c>
      <c r="F55" s="125" t="s">
        <v>539</v>
      </c>
      <c r="G55" s="128">
        <v>1104</v>
      </c>
      <c r="H55" s="128">
        <f t="shared" si="3"/>
        <v>1104</v>
      </c>
      <c r="I55" s="125"/>
      <c r="J55" s="125"/>
      <c r="K55" s="125"/>
      <c r="L55" s="125"/>
      <c r="M55" s="127" t="s">
        <v>315</v>
      </c>
      <c r="N55" s="132">
        <f>G55/'[1]2-10'!$AK53</f>
        <v>1</v>
      </c>
      <c r="O55" s="116">
        <f t="shared" si="5"/>
        <v>2208</v>
      </c>
    </row>
    <row r="56" s="116" customFormat="1" ht="32.1" hidden="1" customHeight="1" spans="1:15">
      <c r="A56" s="121">
        <v>50</v>
      </c>
      <c r="B56" s="125" t="s">
        <v>333</v>
      </c>
      <c r="C56" s="125" t="s">
        <v>498</v>
      </c>
      <c r="D56" s="126" t="s">
        <v>593</v>
      </c>
      <c r="E56" s="127" t="s">
        <v>121</v>
      </c>
      <c r="F56" s="125" t="s">
        <v>539</v>
      </c>
      <c r="G56" s="128">
        <v>644</v>
      </c>
      <c r="H56" s="128">
        <f t="shared" si="3"/>
        <v>644</v>
      </c>
      <c r="I56" s="125"/>
      <c r="J56" s="125"/>
      <c r="K56" s="125"/>
      <c r="L56" s="125"/>
      <c r="M56" s="127" t="s">
        <v>315</v>
      </c>
      <c r="N56" s="132">
        <f>G56/'[1]2-10'!$AK54</f>
        <v>1</v>
      </c>
      <c r="O56" s="116">
        <f t="shared" si="5"/>
        <v>1288</v>
      </c>
    </row>
    <row r="57" s="116" customFormat="1" ht="32.1" hidden="1" customHeight="1" spans="1:15">
      <c r="A57" s="121">
        <v>51</v>
      </c>
      <c r="B57" s="125" t="s">
        <v>594</v>
      </c>
      <c r="C57" s="125" t="s">
        <v>498</v>
      </c>
      <c r="D57" s="126" t="s">
        <v>595</v>
      </c>
      <c r="E57" s="127" t="s">
        <v>121</v>
      </c>
      <c r="F57" s="125" t="s">
        <v>539</v>
      </c>
      <c r="G57" s="128">
        <v>1288</v>
      </c>
      <c r="H57" s="128">
        <f t="shared" si="3"/>
        <v>1288</v>
      </c>
      <c r="I57" s="125"/>
      <c r="J57" s="125"/>
      <c r="K57" s="125"/>
      <c r="L57" s="125"/>
      <c r="M57" s="127" t="s">
        <v>315</v>
      </c>
      <c r="N57" s="132">
        <f>G57/'[1]2-10'!$AK55</f>
        <v>1</v>
      </c>
      <c r="O57" s="116">
        <f t="shared" si="5"/>
        <v>2576</v>
      </c>
    </row>
    <row r="58" s="116" customFormat="1" ht="32.1" hidden="1" customHeight="1" spans="1:15">
      <c r="A58" s="121">
        <v>52</v>
      </c>
      <c r="B58" s="125" t="s">
        <v>596</v>
      </c>
      <c r="C58" s="125" t="s">
        <v>498</v>
      </c>
      <c r="D58" s="126" t="s">
        <v>597</v>
      </c>
      <c r="E58" s="127" t="s">
        <v>121</v>
      </c>
      <c r="F58" s="125" t="s">
        <v>539</v>
      </c>
      <c r="G58" s="128">
        <v>736</v>
      </c>
      <c r="H58" s="128">
        <f t="shared" si="3"/>
        <v>736</v>
      </c>
      <c r="I58" s="125"/>
      <c r="J58" s="125"/>
      <c r="K58" s="125"/>
      <c r="L58" s="125"/>
      <c r="M58" s="127" t="s">
        <v>315</v>
      </c>
      <c r="N58" s="132">
        <f>G58/'[1]2-10'!$AK56</f>
        <v>1</v>
      </c>
      <c r="O58" s="116">
        <f t="shared" si="5"/>
        <v>1472</v>
      </c>
    </row>
    <row r="59" s="116" customFormat="1" ht="32.1" hidden="1" customHeight="1" spans="1:15">
      <c r="A59" s="121">
        <v>53</v>
      </c>
      <c r="B59" s="125" t="s">
        <v>598</v>
      </c>
      <c r="C59" s="125" t="s">
        <v>498</v>
      </c>
      <c r="D59" s="126" t="s">
        <v>599</v>
      </c>
      <c r="E59" s="127" t="s">
        <v>121</v>
      </c>
      <c r="F59" s="125" t="s">
        <v>539</v>
      </c>
      <c r="G59" s="128">
        <v>828</v>
      </c>
      <c r="H59" s="128">
        <f t="shared" si="3"/>
        <v>828</v>
      </c>
      <c r="I59" s="125"/>
      <c r="J59" s="125"/>
      <c r="K59" s="125"/>
      <c r="L59" s="125"/>
      <c r="M59" s="127" t="s">
        <v>315</v>
      </c>
      <c r="N59" s="132">
        <f>G59/'[1]2-10'!$AK57</f>
        <v>1</v>
      </c>
      <c r="O59" s="116">
        <f t="shared" si="5"/>
        <v>1656</v>
      </c>
    </row>
    <row r="60" s="116" customFormat="1" ht="32.1" hidden="1" customHeight="1" spans="1:15">
      <c r="A60" s="121">
        <v>54</v>
      </c>
      <c r="B60" s="125" t="s">
        <v>600</v>
      </c>
      <c r="C60" s="125" t="s">
        <v>498</v>
      </c>
      <c r="D60" s="126" t="s">
        <v>601</v>
      </c>
      <c r="E60" s="127" t="s">
        <v>121</v>
      </c>
      <c r="F60" s="125" t="s">
        <v>539</v>
      </c>
      <c r="G60" s="128">
        <v>2300</v>
      </c>
      <c r="H60" s="128">
        <f t="shared" si="3"/>
        <v>2300</v>
      </c>
      <c r="I60" s="125"/>
      <c r="J60" s="125"/>
      <c r="K60" s="125"/>
      <c r="L60" s="125"/>
      <c r="M60" s="127" t="s">
        <v>315</v>
      </c>
      <c r="N60" s="132">
        <f>G60/'[1]2-10'!$AK58</f>
        <v>1</v>
      </c>
      <c r="O60" s="116">
        <f t="shared" si="5"/>
        <v>4600</v>
      </c>
    </row>
    <row r="61" s="116" customFormat="1" ht="32.1" hidden="1" customHeight="1" spans="1:15">
      <c r="A61" s="121">
        <v>55</v>
      </c>
      <c r="B61" s="125" t="s">
        <v>602</v>
      </c>
      <c r="C61" s="125" t="s">
        <v>498</v>
      </c>
      <c r="D61" s="126" t="s">
        <v>603</v>
      </c>
      <c r="E61" s="127" t="s">
        <v>121</v>
      </c>
      <c r="F61" s="125" t="s">
        <v>539</v>
      </c>
      <c r="G61" s="128">
        <v>1288</v>
      </c>
      <c r="H61" s="128">
        <f t="shared" si="3"/>
        <v>1288</v>
      </c>
      <c r="I61" s="125"/>
      <c r="J61" s="125"/>
      <c r="K61" s="125"/>
      <c r="L61" s="125"/>
      <c r="M61" s="127" t="s">
        <v>315</v>
      </c>
      <c r="N61" s="132">
        <f>G61/'[1]2-10'!$AK59</f>
        <v>1</v>
      </c>
      <c r="O61" s="116">
        <f t="shared" si="5"/>
        <v>2576</v>
      </c>
    </row>
    <row r="62" s="116" customFormat="1" ht="32.1" hidden="1" customHeight="1" spans="1:15">
      <c r="A62" s="121">
        <v>56</v>
      </c>
      <c r="B62" s="125" t="s">
        <v>604</v>
      </c>
      <c r="C62" s="125" t="s">
        <v>498</v>
      </c>
      <c r="D62" s="126" t="s">
        <v>605</v>
      </c>
      <c r="E62" s="127" t="s">
        <v>121</v>
      </c>
      <c r="F62" s="125" t="s">
        <v>539</v>
      </c>
      <c r="G62" s="128">
        <v>644</v>
      </c>
      <c r="H62" s="128">
        <f t="shared" si="3"/>
        <v>644</v>
      </c>
      <c r="I62" s="125"/>
      <c r="J62" s="125"/>
      <c r="K62" s="125"/>
      <c r="L62" s="125"/>
      <c r="M62" s="127" t="s">
        <v>315</v>
      </c>
      <c r="N62" s="132">
        <f>G62/'[1]2-10'!$AK60</f>
        <v>1</v>
      </c>
      <c r="O62" s="116">
        <f t="shared" si="5"/>
        <v>1288</v>
      </c>
    </row>
    <row r="63" s="116" customFormat="1" ht="32.1" hidden="1" customHeight="1" spans="1:15">
      <c r="A63" s="121">
        <v>57</v>
      </c>
      <c r="B63" s="125" t="s">
        <v>606</v>
      </c>
      <c r="C63" s="125" t="s">
        <v>498</v>
      </c>
      <c r="D63" s="126" t="s">
        <v>607</v>
      </c>
      <c r="E63" s="127" t="s">
        <v>121</v>
      </c>
      <c r="F63" s="125" t="s">
        <v>539</v>
      </c>
      <c r="G63" s="128">
        <v>1104</v>
      </c>
      <c r="H63" s="128">
        <f t="shared" si="3"/>
        <v>1104</v>
      </c>
      <c r="I63" s="125"/>
      <c r="J63" s="125"/>
      <c r="K63" s="125"/>
      <c r="L63" s="125"/>
      <c r="M63" s="127" t="s">
        <v>315</v>
      </c>
      <c r="N63" s="132">
        <f>G63/'[1]2-10'!$AK61</f>
        <v>1</v>
      </c>
      <c r="O63" s="116">
        <f t="shared" si="5"/>
        <v>2208</v>
      </c>
    </row>
    <row r="64" s="116" customFormat="1" ht="32.1" hidden="1" customHeight="1" spans="1:15">
      <c r="A64" s="121">
        <v>58</v>
      </c>
      <c r="B64" s="125" t="s">
        <v>608</v>
      </c>
      <c r="C64" s="125" t="s">
        <v>498</v>
      </c>
      <c r="D64" s="126" t="s">
        <v>609</v>
      </c>
      <c r="E64" s="127" t="s">
        <v>121</v>
      </c>
      <c r="F64" s="125" t="s">
        <v>539</v>
      </c>
      <c r="G64" s="128">
        <v>828</v>
      </c>
      <c r="H64" s="128">
        <f t="shared" si="3"/>
        <v>828</v>
      </c>
      <c r="I64" s="125"/>
      <c r="J64" s="125"/>
      <c r="K64" s="125"/>
      <c r="L64" s="125"/>
      <c r="M64" s="127" t="s">
        <v>315</v>
      </c>
      <c r="N64" s="132">
        <f>G64/'[1]2-10'!$AK62</f>
        <v>1</v>
      </c>
      <c r="O64" s="116">
        <f t="shared" si="5"/>
        <v>1656</v>
      </c>
    </row>
    <row r="65" s="116" customFormat="1" ht="32.1" hidden="1" customHeight="1" spans="1:15">
      <c r="A65" s="121">
        <v>59</v>
      </c>
      <c r="B65" s="125" t="s">
        <v>610</v>
      </c>
      <c r="C65" s="125" t="s">
        <v>498</v>
      </c>
      <c r="D65" s="126" t="s">
        <v>611</v>
      </c>
      <c r="E65" s="127" t="s">
        <v>121</v>
      </c>
      <c r="F65" s="125" t="s">
        <v>539</v>
      </c>
      <c r="G65" s="128">
        <v>1196</v>
      </c>
      <c r="H65" s="128">
        <f t="shared" si="3"/>
        <v>1196</v>
      </c>
      <c r="I65" s="125"/>
      <c r="J65" s="125"/>
      <c r="K65" s="125"/>
      <c r="L65" s="125"/>
      <c r="M65" s="127" t="s">
        <v>315</v>
      </c>
      <c r="N65" s="132">
        <f>G65/'[1]2-10'!$AK63</f>
        <v>1</v>
      </c>
      <c r="O65" s="116">
        <f t="shared" si="5"/>
        <v>2392</v>
      </c>
    </row>
    <row r="66" s="116" customFormat="1" ht="32.1" hidden="1" customHeight="1" spans="1:15">
      <c r="A66" s="121">
        <v>60</v>
      </c>
      <c r="B66" s="125" t="s">
        <v>612</v>
      </c>
      <c r="C66" s="125" t="s">
        <v>498</v>
      </c>
      <c r="D66" s="126" t="s">
        <v>613</v>
      </c>
      <c r="E66" s="127" t="s">
        <v>121</v>
      </c>
      <c r="F66" s="125" t="s">
        <v>539</v>
      </c>
      <c r="G66" s="128">
        <v>1840</v>
      </c>
      <c r="H66" s="128">
        <f t="shared" si="3"/>
        <v>1840</v>
      </c>
      <c r="I66" s="125"/>
      <c r="J66" s="125"/>
      <c r="K66" s="125"/>
      <c r="L66" s="125"/>
      <c r="M66" s="127" t="s">
        <v>315</v>
      </c>
      <c r="N66" s="132">
        <f>G66/'[1]2-10'!$AK64</f>
        <v>1</v>
      </c>
      <c r="O66" s="116">
        <f t="shared" si="5"/>
        <v>3680</v>
      </c>
    </row>
    <row r="67" s="116" customFormat="1" ht="32.1" hidden="1" customHeight="1" spans="1:15">
      <c r="A67" s="121">
        <v>61</v>
      </c>
      <c r="B67" s="125" t="s">
        <v>614</v>
      </c>
      <c r="C67" s="125" t="s">
        <v>498</v>
      </c>
      <c r="D67" s="126" t="s">
        <v>615</v>
      </c>
      <c r="E67" s="127" t="s">
        <v>121</v>
      </c>
      <c r="F67" s="125" t="s">
        <v>539</v>
      </c>
      <c r="G67" s="128">
        <v>1840</v>
      </c>
      <c r="H67" s="128">
        <f t="shared" si="3"/>
        <v>1840</v>
      </c>
      <c r="I67" s="125"/>
      <c r="J67" s="125"/>
      <c r="K67" s="125"/>
      <c r="L67" s="125"/>
      <c r="M67" s="127" t="s">
        <v>315</v>
      </c>
      <c r="N67" s="132">
        <f>G67/'[1]2-10'!$AK65</f>
        <v>1</v>
      </c>
      <c r="O67" s="116">
        <f t="shared" si="5"/>
        <v>3680</v>
      </c>
    </row>
    <row r="81" spans="4:4">
      <c r="D81" s="77" t="s">
        <v>471</v>
      </c>
    </row>
  </sheetData>
  <autoFilter ref="M1:M67">
    <extLst/>
  </autoFilter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4">
    <cfRule type="duplicateValues" dxfId="0" priority="6"/>
    <cfRule type="duplicateValues" dxfId="0" priority="7"/>
  </conditionalFormatting>
  <conditionalFormatting sqref="B6">
    <cfRule type="duplicateValues" dxfId="0" priority="5"/>
  </conditionalFormatting>
  <conditionalFormatting sqref="B26">
    <cfRule type="duplicateValues" dxfId="0" priority="3"/>
  </conditionalFormatting>
  <conditionalFormatting sqref="B21:B25">
    <cfRule type="duplicateValues" dxfId="0" priority="4"/>
  </conditionalFormatting>
  <conditionalFormatting sqref="B27:B33">
    <cfRule type="duplicateValues" dxfId="0" priority="2"/>
  </conditionalFormatting>
  <conditionalFormatting sqref="B34:B67">
    <cfRule type="duplicateValues" dxfId="0" priority="1"/>
  </conditionalFormatting>
  <conditionalFormatting sqref="O4:O6">
    <cfRule type="cellIs" dxfId="1" priority="10" operator="greaterThan">
      <formula>750</formula>
    </cfRule>
  </conditionalFormatting>
  <conditionalFormatting sqref="B68:B1048576 B1:B3 B7:B20">
    <cfRule type="duplicateValues" dxfId="0" priority="9"/>
  </conditionalFormatting>
  <printOptions horizontalCentered="1"/>
  <pageMargins left="0.984251968503937" right="0.708661417322835" top="0.78740157480315" bottom="0.78740157480315" header="0.31496062992126" footer="0.31496062992126"/>
  <pageSetup paperSize="8" orientation="landscape"/>
  <headerFooter>
    <oddFooter>&amp;C第 &amp;P 页</oddFooter>
  </headerFooter>
  <rowBreaks count="2" manualBreakCount="2">
    <brk id="20" max="12" man="1"/>
    <brk id="47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9"/>
  <sheetViews>
    <sheetView view="pageBreakPreview" zoomScaleNormal="100" workbookViewId="0">
      <pane xSplit="2" ySplit="6" topLeftCell="C7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3.5"/>
  <cols>
    <col min="1" max="1" width="6.66666666666667" style="40" customWidth="1"/>
    <col min="2" max="2" width="35.8833333333333" style="40" customWidth="1"/>
    <col min="3" max="3" width="13.3333333333333" style="40" customWidth="1"/>
    <col min="4" max="4" width="46.4416666666667" style="40" customWidth="1"/>
    <col min="5" max="5" width="12.4416666666667" style="40" customWidth="1"/>
    <col min="6" max="6" width="12" style="40" customWidth="1"/>
    <col min="7" max="8" width="10" style="40" customWidth="1"/>
    <col min="9" max="9" width="10.2166666666667" style="40" customWidth="1"/>
    <col min="10" max="10" width="10.1083333333333" style="40" customWidth="1"/>
    <col min="11" max="12" width="10" style="40" customWidth="1"/>
    <col min="13" max="13" width="15" style="38" customWidth="1"/>
    <col min="14" max="16384" width="9" style="41"/>
  </cols>
  <sheetData>
    <row r="1" ht="22.2" customHeight="1" spans="1:13">
      <c r="A1" s="4" t="s">
        <v>616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2.2" customHeight="1" spans="1:13">
      <c r="A2" s="5" t="s">
        <v>98</v>
      </c>
      <c r="B2" s="5" t="s">
        <v>617</v>
      </c>
      <c r="C2" s="5" t="s">
        <v>100</v>
      </c>
      <c r="D2" s="5" t="s">
        <v>101</v>
      </c>
      <c r="E2" s="5" t="s">
        <v>102</v>
      </c>
      <c r="F2" s="5" t="s">
        <v>103</v>
      </c>
      <c r="G2" s="64" t="s">
        <v>118</v>
      </c>
      <c r="H2" s="5" t="s">
        <v>105</v>
      </c>
      <c r="I2" s="5"/>
      <c r="J2" s="5"/>
      <c r="K2" s="5"/>
      <c r="L2" s="5" t="s">
        <v>106</v>
      </c>
      <c r="M2" s="18" t="s">
        <v>107</v>
      </c>
    </row>
    <row r="3" ht="31.95" customHeight="1" spans="1:14">
      <c r="A3" s="5"/>
      <c r="B3" s="5"/>
      <c r="C3" s="5"/>
      <c r="D3" s="5"/>
      <c r="E3" s="5"/>
      <c r="F3" s="5"/>
      <c r="G3" s="64"/>
      <c r="H3" s="5" t="s">
        <v>108</v>
      </c>
      <c r="I3" s="5" t="s">
        <v>109</v>
      </c>
      <c r="J3" s="5" t="s">
        <v>110</v>
      </c>
      <c r="K3" s="5" t="s">
        <v>111</v>
      </c>
      <c r="L3" s="5"/>
      <c r="M3" s="18"/>
      <c r="N3" s="78"/>
    </row>
    <row r="4" s="38" customFormat="1" ht="31.95" hidden="1" customHeight="1" spans="1:16">
      <c r="A4" s="5"/>
      <c r="B4" s="7" t="s">
        <v>67</v>
      </c>
      <c r="C4" s="7" t="s">
        <v>112</v>
      </c>
      <c r="D4" s="7" t="s">
        <v>113</v>
      </c>
      <c r="E4" s="5"/>
      <c r="F4" s="5" t="s">
        <v>65</v>
      </c>
      <c r="G4" s="7" t="s">
        <v>114</v>
      </c>
      <c r="H4" s="5" t="s">
        <v>115</v>
      </c>
      <c r="I4" s="5" t="s">
        <v>116</v>
      </c>
      <c r="J4" s="5" t="s">
        <v>117</v>
      </c>
      <c r="K4" s="5" t="s">
        <v>118</v>
      </c>
      <c r="L4" s="5" t="s">
        <v>4</v>
      </c>
      <c r="M4" s="19" t="s">
        <v>112</v>
      </c>
      <c r="N4" s="20">
        <f>K5-SUM(G7:G1931)</f>
        <v>0</v>
      </c>
      <c r="O4" s="50">
        <f>C5+D5+M5-L5</f>
        <v>4.1882335</v>
      </c>
      <c r="P4" s="31"/>
    </row>
    <row r="5" s="38" customFormat="1" hidden="1" spans="1:16">
      <c r="A5" s="5"/>
      <c r="B5" s="7">
        <f>SUM(B6:B6)</f>
        <v>1</v>
      </c>
      <c r="C5" s="42">
        <f>SUM(C6:C6)</f>
        <v>4.1882335</v>
      </c>
      <c r="D5" s="42">
        <f>SUM(D6:D6)</f>
        <v>0</v>
      </c>
      <c r="E5" s="43" t="s">
        <v>120</v>
      </c>
      <c r="F5" s="44">
        <f t="shared" ref="F5:M5" si="0">SUM(F6:F6)</f>
        <v>1</v>
      </c>
      <c r="G5" s="44">
        <f t="shared" si="0"/>
        <v>0</v>
      </c>
      <c r="H5" s="44">
        <f t="shared" si="0"/>
        <v>1</v>
      </c>
      <c r="I5" s="44">
        <f t="shared" si="0"/>
        <v>0</v>
      </c>
      <c r="J5" s="44">
        <f t="shared" si="0"/>
        <v>0</v>
      </c>
      <c r="K5" s="51">
        <f t="shared" si="0"/>
        <v>41882.335</v>
      </c>
      <c r="L5" s="42">
        <f t="shared" si="0"/>
        <v>4.1882335</v>
      </c>
      <c r="M5" s="52">
        <f t="shared" si="0"/>
        <v>4.1882335</v>
      </c>
      <c r="N5" s="20">
        <f t="shared" ref="N5:N6" si="1">F5-G5-H5-I5-J5</f>
        <v>0</v>
      </c>
      <c r="O5" s="31"/>
      <c r="P5" s="31"/>
    </row>
    <row r="6" s="39" customFormat="1" ht="22.2" hidden="1" customHeight="1" spans="1:16">
      <c r="A6" s="5"/>
      <c r="B6" s="5">
        <f>COUNTIFS($E$7:$E$1970,E6,$M$7:$M$1970,"十四五")</f>
        <v>1</v>
      </c>
      <c r="C6" s="45">
        <f>SUMPRODUCT(($E$7:$E$1970=E6)*($M$7:$M$1970="十四五")*($G$7:$G$1970))/10000</f>
        <v>4.1882335</v>
      </c>
      <c r="D6" s="45">
        <f>L6-C6</f>
        <v>0</v>
      </c>
      <c r="E6" s="46" t="s">
        <v>121</v>
      </c>
      <c r="F6" s="47">
        <f>COUNTIFS($E$7:$E$1931,E6)</f>
        <v>1</v>
      </c>
      <c r="G6" s="47">
        <f>COUNTIFS($E$7:$E$1931,E6,$G$7:$G$1931,"&lt;10000")</f>
        <v>0</v>
      </c>
      <c r="H6" s="47">
        <f>COUNTIFS($E$7:$E$1931,E6,$G$7:$G$1931,"&gt;=10000",$G$7:$G$1931,"&lt;50000")</f>
        <v>1</v>
      </c>
      <c r="I6" s="47">
        <f>COUNTIFS($E$7:$E$1931,E6,$G$7:$G$1931,"&gt;=50000",$G$7:$G$1931,"&lt;100000")</f>
        <v>0</v>
      </c>
      <c r="J6" s="47">
        <f>COUNTIFS($E$7:$E$1931,E6,$G$7:$G$1931,"&gt;=100000")</f>
        <v>0</v>
      </c>
      <c r="K6" s="53">
        <f>SUMIF($E$7:$E$1931,$E6,$G$7:$G$1931)</f>
        <v>41882.335</v>
      </c>
      <c r="L6" s="45">
        <f t="shared" ref="L6" si="2">K6/10000</f>
        <v>4.1882335</v>
      </c>
      <c r="M6" s="54">
        <f>SUMPRODUCT(($E$7:$E$1982=E6)*($M$7:$M$1982="十四五")*($G$7:$G$1982))/10000</f>
        <v>4.1882335</v>
      </c>
      <c r="N6" s="27">
        <f t="shared" si="1"/>
        <v>0</v>
      </c>
      <c r="O6" s="55"/>
      <c r="P6" s="55"/>
    </row>
    <row r="7" s="40" customFormat="1" ht="48.75" customHeight="1" spans="1:13">
      <c r="A7" s="110">
        <v>1</v>
      </c>
      <c r="B7" s="111" t="s">
        <v>618</v>
      </c>
      <c r="C7" s="110" t="s">
        <v>127</v>
      </c>
      <c r="D7" s="111" t="s">
        <v>619</v>
      </c>
      <c r="E7" s="110" t="s">
        <v>121</v>
      </c>
      <c r="F7" s="110" t="s">
        <v>620</v>
      </c>
      <c r="G7" s="112">
        <v>41882.335</v>
      </c>
      <c r="H7" s="112">
        <f t="shared" ref="H7" si="3">G7</f>
        <v>41882.335</v>
      </c>
      <c r="I7" s="110"/>
      <c r="J7" s="110"/>
      <c r="K7" s="110"/>
      <c r="L7" s="110"/>
      <c r="M7" s="113" t="s">
        <v>125</v>
      </c>
    </row>
    <row r="8" ht="24.9" customHeight="1" spans="1:1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114"/>
    </row>
    <row r="9" spans="13:13">
      <c r="M9" s="114"/>
    </row>
    <row r="10" spans="13:13">
      <c r="M10" s="114"/>
    </row>
    <row r="11" spans="13:13">
      <c r="M11" s="114"/>
    </row>
    <row r="12" spans="13:13">
      <c r="M12" s="114"/>
    </row>
    <row r="13" spans="13:13">
      <c r="M13" s="114"/>
    </row>
    <row r="14" spans="13:13">
      <c r="M14" s="114"/>
    </row>
    <row r="15" spans="3:13">
      <c r="C15" s="40" t="s">
        <v>617</v>
      </c>
      <c r="M15" s="114"/>
    </row>
    <row r="16" spans="13:13">
      <c r="M16" s="114"/>
    </row>
    <row r="17" spans="13:13">
      <c r="M17" s="114"/>
    </row>
    <row r="18" spans="13:13">
      <c r="M18" s="114"/>
    </row>
    <row r="19" spans="13:13">
      <c r="M19" s="114"/>
    </row>
    <row r="20" spans="13:13">
      <c r="M20" s="114"/>
    </row>
    <row r="21" spans="13:13">
      <c r="M21" s="114"/>
    </row>
    <row r="22" spans="13:13">
      <c r="M22" s="114"/>
    </row>
    <row r="23" spans="13:13">
      <c r="M23" s="114"/>
    </row>
    <row r="24" spans="13:13">
      <c r="M24" s="114"/>
    </row>
    <row r="25" spans="13:13">
      <c r="M25" s="114"/>
    </row>
    <row r="26" spans="13:13">
      <c r="M26" s="114"/>
    </row>
    <row r="27" spans="13:13">
      <c r="M27" s="114"/>
    </row>
    <row r="28" spans="13:13">
      <c r="M28" s="114"/>
    </row>
    <row r="29" spans="13:13">
      <c r="M29" s="114"/>
    </row>
    <row r="30" spans="13:13">
      <c r="M30" s="114"/>
    </row>
    <row r="31" spans="13:13">
      <c r="M31" s="114"/>
    </row>
    <row r="32" spans="13:13">
      <c r="M32" s="114"/>
    </row>
    <row r="33" spans="13:13">
      <c r="M33" s="114"/>
    </row>
    <row r="34" spans="13:13">
      <c r="M34" s="114"/>
    </row>
    <row r="35" spans="13:13">
      <c r="M35" s="114"/>
    </row>
    <row r="36" spans="13:13">
      <c r="M36" s="31"/>
    </row>
    <row r="37" spans="13:13">
      <c r="M37" s="31"/>
    </row>
    <row r="38" spans="13:13">
      <c r="M38" s="31"/>
    </row>
    <row r="39" spans="13:13">
      <c r="M39" s="31"/>
    </row>
    <row r="40" spans="13:13">
      <c r="M40" s="31"/>
    </row>
    <row r="41" spans="13:13">
      <c r="M41" s="31"/>
    </row>
    <row r="42" spans="13:13">
      <c r="M42" s="31"/>
    </row>
    <row r="43" spans="13:13">
      <c r="M43" s="31"/>
    </row>
    <row r="44" spans="13:13">
      <c r="M44" s="31"/>
    </row>
    <row r="45" spans="13:13">
      <c r="M45" s="31"/>
    </row>
    <row r="46" spans="13:13">
      <c r="M46" s="31"/>
    </row>
    <row r="47" spans="13:13">
      <c r="M47" s="31"/>
    </row>
    <row r="48" spans="13:13">
      <c r="M48" s="31"/>
    </row>
    <row r="49" spans="13:13">
      <c r="M49" s="31"/>
    </row>
    <row r="50" spans="13:13">
      <c r="M50" s="31"/>
    </row>
    <row r="51" spans="13:13">
      <c r="M51" s="31"/>
    </row>
    <row r="52" spans="13:13">
      <c r="M52" s="31"/>
    </row>
    <row r="53" spans="13:13">
      <c r="M53" s="31"/>
    </row>
    <row r="54" spans="13:13">
      <c r="M54" s="31"/>
    </row>
    <row r="55" spans="13:13">
      <c r="M55" s="31"/>
    </row>
    <row r="56" spans="13:13">
      <c r="M56" s="31"/>
    </row>
    <row r="57" spans="13:13">
      <c r="M57" s="31"/>
    </row>
    <row r="58" spans="13:13">
      <c r="M58" s="31"/>
    </row>
    <row r="59" spans="13:13">
      <c r="M59" s="31"/>
    </row>
    <row r="60" spans="13:13">
      <c r="M60" s="31"/>
    </row>
    <row r="61" spans="13:13">
      <c r="M61" s="31"/>
    </row>
    <row r="62" spans="13:13">
      <c r="M62" s="31"/>
    </row>
    <row r="63" spans="13:13">
      <c r="M63" s="31"/>
    </row>
    <row r="64" spans="13:13">
      <c r="M64" s="31"/>
    </row>
    <row r="65" spans="13:13">
      <c r="M65" s="31"/>
    </row>
    <row r="66" spans="13:13">
      <c r="M66" s="31"/>
    </row>
    <row r="67" spans="13:13">
      <c r="M67" s="31"/>
    </row>
    <row r="68" spans="13:13">
      <c r="M68" s="31"/>
    </row>
    <row r="69" spans="13:13">
      <c r="M69" s="31"/>
    </row>
    <row r="70" spans="13:13">
      <c r="M70" s="31"/>
    </row>
    <row r="71" spans="13:13">
      <c r="M71" s="31"/>
    </row>
    <row r="72" spans="13:13">
      <c r="M72" s="31"/>
    </row>
    <row r="73" spans="13:13">
      <c r="M73" s="31"/>
    </row>
    <row r="74" spans="13:13">
      <c r="M74" s="31"/>
    </row>
    <row r="75" spans="13:13">
      <c r="M75" s="31"/>
    </row>
    <row r="76" spans="13:13">
      <c r="M76" s="31"/>
    </row>
    <row r="77" spans="13:13">
      <c r="M77" s="31"/>
    </row>
    <row r="78" spans="13:13">
      <c r="M78" s="31"/>
    </row>
    <row r="79" spans="13:13">
      <c r="M79" s="31"/>
    </row>
    <row r="80" spans="13:13">
      <c r="M80" s="31"/>
    </row>
    <row r="81" spans="13:13">
      <c r="M81" s="31"/>
    </row>
    <row r="82" spans="13:13">
      <c r="M82" s="31"/>
    </row>
    <row r="83" spans="13:13">
      <c r="M83" s="31"/>
    </row>
    <row r="84" spans="13:13">
      <c r="M84" s="31"/>
    </row>
    <row r="85" spans="13:13">
      <c r="M85" s="31"/>
    </row>
    <row r="86" spans="13:13">
      <c r="M86" s="31"/>
    </row>
    <row r="87" spans="13:13">
      <c r="M87" s="31"/>
    </row>
    <row r="88" spans="13:13">
      <c r="M88" s="31"/>
    </row>
    <row r="89" spans="13:13">
      <c r="M89" s="31"/>
    </row>
    <row r="90" spans="13:13">
      <c r="M90" s="31"/>
    </row>
    <row r="91" spans="13:13">
      <c r="M91" s="31"/>
    </row>
    <row r="92" spans="13:13">
      <c r="M92" s="31"/>
    </row>
    <row r="93" spans="13:13">
      <c r="M93" s="31"/>
    </row>
    <row r="94" spans="13:13">
      <c r="M94" s="31"/>
    </row>
    <row r="95" spans="13:13">
      <c r="M95" s="31"/>
    </row>
    <row r="96" spans="13:13">
      <c r="M96" s="31"/>
    </row>
    <row r="97" spans="13:13">
      <c r="M97" s="31"/>
    </row>
    <row r="98" spans="13:13">
      <c r="M98" s="31"/>
    </row>
    <row r="99" spans="13:13">
      <c r="M99" s="31"/>
    </row>
    <row r="100" spans="13:13">
      <c r="M100" s="31"/>
    </row>
    <row r="101" spans="13:13">
      <c r="M101" s="31"/>
    </row>
    <row r="102" spans="13:13">
      <c r="M102" s="31"/>
    </row>
    <row r="103" spans="13:13">
      <c r="M103" s="31"/>
    </row>
    <row r="104" spans="13:13">
      <c r="M104" s="31"/>
    </row>
    <row r="105" spans="13:13">
      <c r="M105" s="31"/>
    </row>
    <row r="106" spans="13:13">
      <c r="M106" s="31"/>
    </row>
    <row r="107" spans="13:13">
      <c r="M107" s="31"/>
    </row>
    <row r="108" spans="13:13">
      <c r="M108" s="31"/>
    </row>
    <row r="109" spans="13:13">
      <c r="M109" s="31"/>
    </row>
    <row r="110" spans="13:13">
      <c r="M110" s="31"/>
    </row>
    <row r="111" spans="13:13">
      <c r="M111" s="31"/>
    </row>
    <row r="112" spans="13:13">
      <c r="M112" s="31"/>
    </row>
    <row r="113" spans="13:13">
      <c r="M113" s="31"/>
    </row>
    <row r="114" spans="13:13">
      <c r="M114" s="31"/>
    </row>
    <row r="115" spans="13:13">
      <c r="M115" s="31"/>
    </row>
    <row r="116" spans="13:13">
      <c r="M116" s="31"/>
    </row>
    <row r="117" spans="13:13">
      <c r="M117" s="31"/>
    </row>
    <row r="118" spans="13:13">
      <c r="M118" s="31"/>
    </row>
    <row r="119" spans="13:13">
      <c r="M119" s="31"/>
    </row>
    <row r="120" spans="13:13">
      <c r="M120" s="31"/>
    </row>
    <row r="121" spans="13:13">
      <c r="M121" s="31"/>
    </row>
    <row r="122" spans="13:13">
      <c r="M122" s="31"/>
    </row>
    <row r="123" spans="13:13">
      <c r="M123" s="31"/>
    </row>
    <row r="124" spans="13:13">
      <c r="M124" s="31"/>
    </row>
    <row r="125" spans="13:13">
      <c r="M125" s="31"/>
    </row>
    <row r="126" spans="13:13">
      <c r="M126" s="31"/>
    </row>
    <row r="127" spans="13:13">
      <c r="M127" s="31"/>
    </row>
    <row r="128" spans="13:13">
      <c r="M128" s="31"/>
    </row>
    <row r="129" spans="13:13">
      <c r="M129" s="31"/>
    </row>
    <row r="130" spans="13:13">
      <c r="M130" s="31"/>
    </row>
    <row r="131" spans="13:13">
      <c r="M131" s="31"/>
    </row>
    <row r="132" spans="13:13">
      <c r="M132" s="31"/>
    </row>
    <row r="133" spans="13:13">
      <c r="M133" s="31"/>
    </row>
    <row r="134" spans="13:13">
      <c r="M134" s="31"/>
    </row>
    <row r="135" spans="13:13">
      <c r="M135" s="31"/>
    </row>
    <row r="136" spans="13:13">
      <c r="M136" s="31"/>
    </row>
    <row r="137" spans="13:13">
      <c r="M137" s="31"/>
    </row>
    <row r="138" spans="13:13">
      <c r="M138" s="31"/>
    </row>
    <row r="139" spans="13:13">
      <c r="M139" s="31"/>
    </row>
    <row r="140" spans="13:13">
      <c r="M140" s="31"/>
    </row>
    <row r="141" spans="13:13">
      <c r="M141" s="31"/>
    </row>
    <row r="142" spans="13:13">
      <c r="M142" s="31"/>
    </row>
    <row r="143" spans="13:13">
      <c r="M143" s="31"/>
    </row>
    <row r="144" spans="13:13">
      <c r="M144" s="31"/>
    </row>
    <row r="145" spans="13:13">
      <c r="M145" s="31"/>
    </row>
    <row r="146" spans="13:13">
      <c r="M146" s="31"/>
    </row>
    <row r="147" spans="13:13">
      <c r="M147" s="31"/>
    </row>
    <row r="148" spans="13:13">
      <c r="M148" s="31"/>
    </row>
    <row r="149" spans="13:13">
      <c r="M149" s="31"/>
    </row>
    <row r="150" spans="13:13">
      <c r="M150" s="31"/>
    </row>
    <row r="151" spans="13:13">
      <c r="M151" s="31"/>
    </row>
    <row r="152" spans="13:13">
      <c r="M152" s="31"/>
    </row>
    <row r="153" spans="13:13">
      <c r="M153" s="31"/>
    </row>
    <row r="154" spans="13:13">
      <c r="M154" s="31"/>
    </row>
    <row r="155" spans="13:13">
      <c r="M155" s="31"/>
    </row>
    <row r="156" spans="13:13">
      <c r="M156" s="31"/>
    </row>
    <row r="157" spans="13:13">
      <c r="M157" s="31"/>
    </row>
    <row r="158" spans="13:13">
      <c r="M158" s="31"/>
    </row>
    <row r="159" spans="13:13">
      <c r="M159" s="31"/>
    </row>
    <row r="160" spans="13:13">
      <c r="M160" s="31"/>
    </row>
    <row r="161" spans="13:13">
      <c r="M161" s="31"/>
    </row>
    <row r="162" spans="13:13">
      <c r="M162" s="31"/>
    </row>
    <row r="163" spans="13:13">
      <c r="M163" s="31"/>
    </row>
    <row r="164" spans="13:13">
      <c r="M164" s="31"/>
    </row>
    <row r="165" spans="13:13">
      <c r="M165" s="31"/>
    </row>
    <row r="166" spans="13:13">
      <c r="M166" s="31"/>
    </row>
    <row r="167" spans="13:13">
      <c r="M167" s="31"/>
    </row>
    <row r="168" spans="13:13">
      <c r="M168" s="31"/>
    </row>
    <row r="169" spans="13:13">
      <c r="M169" s="31"/>
    </row>
    <row r="170" spans="13:13">
      <c r="M170" s="31"/>
    </row>
    <row r="171" spans="13:13">
      <c r="M171" s="31"/>
    </row>
    <row r="172" spans="13:13">
      <c r="M172" s="31"/>
    </row>
    <row r="173" spans="13:13">
      <c r="M173" s="31"/>
    </row>
    <row r="174" spans="13:13">
      <c r="M174" s="31"/>
    </row>
    <row r="175" spans="13:13">
      <c r="M175" s="31"/>
    </row>
    <row r="176" spans="13:13">
      <c r="M176" s="31"/>
    </row>
    <row r="177" spans="13:13">
      <c r="M177" s="31"/>
    </row>
    <row r="178" spans="13:13">
      <c r="M178" s="31"/>
    </row>
    <row r="179" spans="13:13">
      <c r="M179" s="31"/>
    </row>
    <row r="180" spans="13:13">
      <c r="M180" s="31"/>
    </row>
    <row r="181" spans="13:13">
      <c r="M181" s="31"/>
    </row>
    <row r="182" spans="13:13">
      <c r="M182" s="31"/>
    </row>
    <row r="183" spans="13:13">
      <c r="M183" s="31"/>
    </row>
    <row r="184" spans="13:13">
      <c r="M184" s="31"/>
    </row>
    <row r="185" spans="13:13">
      <c r="M185" s="31"/>
    </row>
    <row r="186" spans="13:13">
      <c r="M186" s="31"/>
    </row>
    <row r="187" spans="13:13">
      <c r="M187" s="31"/>
    </row>
    <row r="188" spans="13:13">
      <c r="M188" s="31"/>
    </row>
    <row r="189" spans="13:13">
      <c r="M189" s="31"/>
    </row>
    <row r="190" spans="13:13">
      <c r="M190" s="31"/>
    </row>
    <row r="191" spans="13:13">
      <c r="M191" s="31"/>
    </row>
    <row r="192" spans="13:13">
      <c r="M192" s="31"/>
    </row>
    <row r="193" spans="13:13">
      <c r="M193" s="31"/>
    </row>
    <row r="194" spans="13:13">
      <c r="M194" s="31"/>
    </row>
    <row r="195" spans="13:13">
      <c r="M195" s="31"/>
    </row>
    <row r="196" spans="13:13">
      <c r="M196" s="31"/>
    </row>
    <row r="197" spans="13:13">
      <c r="M197" s="31"/>
    </row>
    <row r="198" spans="13:13">
      <c r="M198" s="31"/>
    </row>
    <row r="199" spans="13:13">
      <c r="M199" s="31"/>
    </row>
    <row r="200" spans="13:13">
      <c r="M200" s="31"/>
    </row>
    <row r="201" spans="13:13">
      <c r="M201" s="31"/>
    </row>
    <row r="202" spans="13:13">
      <c r="M202" s="31"/>
    </row>
    <row r="203" spans="13:13">
      <c r="M203" s="31"/>
    </row>
    <row r="204" spans="13:13">
      <c r="M204" s="31"/>
    </row>
    <row r="205" spans="13:13">
      <c r="M205" s="31"/>
    </row>
    <row r="206" spans="13:13">
      <c r="M206" s="31"/>
    </row>
    <row r="207" spans="13:13">
      <c r="M207" s="31"/>
    </row>
    <row r="208" spans="13:13">
      <c r="M208" s="31"/>
    </row>
    <row r="209" spans="13:13">
      <c r="M209" s="31"/>
    </row>
    <row r="210" spans="13:13">
      <c r="M210" s="31"/>
    </row>
    <row r="211" spans="13:13">
      <c r="M211" s="31"/>
    </row>
    <row r="212" spans="13:13">
      <c r="M212" s="31"/>
    </row>
    <row r="213" spans="13:13">
      <c r="M213" s="31"/>
    </row>
    <row r="214" spans="13:13">
      <c r="M214" s="31"/>
    </row>
    <row r="215" spans="13:13">
      <c r="M215" s="31"/>
    </row>
    <row r="216" spans="13:13">
      <c r="M216" s="31"/>
    </row>
    <row r="217" spans="13:13">
      <c r="M217" s="31"/>
    </row>
    <row r="218" spans="13:13">
      <c r="M218" s="31"/>
    </row>
    <row r="219" spans="13:13">
      <c r="M219" s="31"/>
    </row>
    <row r="220" spans="13:13">
      <c r="M220" s="31"/>
    </row>
    <row r="221" spans="13:13">
      <c r="M221" s="31"/>
    </row>
    <row r="222" spans="13:13">
      <c r="M222" s="31"/>
    </row>
    <row r="223" spans="13:13">
      <c r="M223" s="31"/>
    </row>
    <row r="224" spans="13:13">
      <c r="M224" s="31"/>
    </row>
    <row r="225" spans="13:13">
      <c r="M225" s="31"/>
    </row>
    <row r="226" spans="13:13">
      <c r="M226" s="31"/>
    </row>
    <row r="227" spans="13:13">
      <c r="M227" s="31"/>
    </row>
    <row r="228" spans="13:13">
      <c r="M228" s="31"/>
    </row>
    <row r="229" spans="13:13">
      <c r="M229" s="31"/>
    </row>
    <row r="230" spans="13:13">
      <c r="M230" s="31"/>
    </row>
    <row r="231" spans="13:13">
      <c r="M231" s="31"/>
    </row>
    <row r="232" spans="13:13">
      <c r="M232" s="31"/>
    </row>
    <row r="233" spans="13:13">
      <c r="M233" s="31"/>
    </row>
    <row r="234" spans="13:13">
      <c r="M234" s="31"/>
    </row>
    <row r="235" spans="13:13">
      <c r="M235" s="31"/>
    </row>
    <row r="236" spans="13:13">
      <c r="M236" s="31"/>
    </row>
    <row r="237" spans="13:13">
      <c r="M237" s="31"/>
    </row>
    <row r="238" spans="13:13">
      <c r="M238" s="31"/>
    </row>
    <row r="239" spans="13:13">
      <c r="M239" s="31"/>
    </row>
    <row r="240" spans="13:13">
      <c r="M240" s="31"/>
    </row>
    <row r="241" spans="13:13">
      <c r="M241" s="31"/>
    </row>
    <row r="242" spans="13:13">
      <c r="M242" s="31"/>
    </row>
    <row r="243" spans="13:13">
      <c r="M243" s="31"/>
    </row>
    <row r="244" spans="13:13">
      <c r="M244" s="31"/>
    </row>
    <row r="245" spans="13:13">
      <c r="M245" s="31"/>
    </row>
    <row r="246" spans="13:13">
      <c r="M246" s="31"/>
    </row>
    <row r="247" spans="13:13">
      <c r="M247" s="31"/>
    </row>
    <row r="248" spans="13:13">
      <c r="M248" s="31"/>
    </row>
    <row r="249" spans="13:13">
      <c r="M249" s="31"/>
    </row>
    <row r="250" spans="13:13">
      <c r="M250" s="31"/>
    </row>
    <row r="251" spans="13:13">
      <c r="M251" s="31"/>
    </row>
    <row r="252" spans="13:13">
      <c r="M252" s="31"/>
    </row>
    <row r="253" spans="13:13">
      <c r="M253" s="31"/>
    </row>
    <row r="254" spans="13:13">
      <c r="M254" s="31"/>
    </row>
    <row r="255" spans="13:13">
      <c r="M255" s="31"/>
    </row>
    <row r="256" spans="13:13">
      <c r="M256" s="31"/>
    </row>
    <row r="257" spans="13:13">
      <c r="M257" s="31"/>
    </row>
    <row r="258" spans="13:13">
      <c r="M258" s="31"/>
    </row>
    <row r="259" spans="13:13">
      <c r="M259" s="31"/>
    </row>
    <row r="260" spans="13:13">
      <c r="M260" s="31"/>
    </row>
    <row r="261" spans="13:13">
      <c r="M261" s="31"/>
    </row>
    <row r="262" spans="13:13">
      <c r="M262" s="31"/>
    </row>
    <row r="263" spans="13:13">
      <c r="M263" s="31"/>
    </row>
    <row r="264" spans="13:13">
      <c r="M264" s="31"/>
    </row>
    <row r="265" spans="13:13">
      <c r="M265" s="31"/>
    </row>
    <row r="266" spans="13:13">
      <c r="M266" s="31"/>
    </row>
    <row r="267" spans="13:13">
      <c r="M267" s="31"/>
    </row>
    <row r="268" spans="13:13">
      <c r="M268" s="31"/>
    </row>
    <row r="269" spans="13:13">
      <c r="M269" s="31"/>
    </row>
    <row r="270" spans="13:13">
      <c r="M270" s="31"/>
    </row>
    <row r="271" spans="13:13">
      <c r="M271" s="31"/>
    </row>
    <row r="272" spans="13:13">
      <c r="M272" s="31"/>
    </row>
    <row r="273" spans="13:13">
      <c r="M273" s="31"/>
    </row>
    <row r="274" spans="13:13">
      <c r="M274" s="31"/>
    </row>
    <row r="275" spans="13:13">
      <c r="M275" s="31"/>
    </row>
    <row r="276" spans="13:13">
      <c r="M276" s="31"/>
    </row>
    <row r="277" spans="13:13">
      <c r="M277" s="31"/>
    </row>
    <row r="278" spans="13:13">
      <c r="M278" s="31"/>
    </row>
    <row r="279" spans="13:13">
      <c r="M279" s="31"/>
    </row>
    <row r="280" spans="13:13">
      <c r="M280" s="31"/>
    </row>
    <row r="281" spans="13:13">
      <c r="M281" s="31"/>
    </row>
    <row r="282" spans="13:13">
      <c r="M282" s="31"/>
    </row>
    <row r="283" spans="13:13">
      <c r="M283" s="31"/>
    </row>
    <row r="284" spans="13:13">
      <c r="M284" s="31"/>
    </row>
    <row r="285" spans="13:13">
      <c r="M285" s="31"/>
    </row>
    <row r="286" spans="13:13">
      <c r="M286" s="31"/>
    </row>
    <row r="287" spans="13:13">
      <c r="M287" s="31"/>
    </row>
    <row r="288" spans="13:13">
      <c r="M288" s="31"/>
    </row>
    <row r="289" spans="13:13">
      <c r="M289" s="31"/>
    </row>
    <row r="290" spans="13:13">
      <c r="M290" s="31"/>
    </row>
    <row r="291" spans="13:13">
      <c r="M291" s="31"/>
    </row>
    <row r="292" spans="13:13">
      <c r="M292" s="31"/>
    </row>
    <row r="293" spans="13:13">
      <c r="M293" s="31"/>
    </row>
    <row r="294" spans="13:13">
      <c r="M294" s="31"/>
    </row>
    <row r="295" spans="13:13">
      <c r="M295" s="31"/>
    </row>
    <row r="296" spans="13:13">
      <c r="M296" s="31"/>
    </row>
    <row r="297" spans="13:13">
      <c r="M297" s="31"/>
    </row>
    <row r="298" spans="13:13">
      <c r="M298" s="31"/>
    </row>
    <row r="299" spans="13:13">
      <c r="M299" s="31"/>
    </row>
    <row r="300" spans="13:13">
      <c r="M300" s="31"/>
    </row>
    <row r="301" spans="13:13">
      <c r="M301" s="31"/>
    </row>
    <row r="302" spans="13:13">
      <c r="M302" s="31"/>
    </row>
    <row r="303" spans="13:13">
      <c r="M303" s="31"/>
    </row>
    <row r="304" spans="13:13">
      <c r="M304" s="31"/>
    </row>
    <row r="305" spans="13:13">
      <c r="M305" s="31"/>
    </row>
    <row r="306" spans="13:13">
      <c r="M306" s="31"/>
    </row>
    <row r="307" spans="13:13">
      <c r="M307" s="31"/>
    </row>
    <row r="308" spans="13:13">
      <c r="M308" s="31"/>
    </row>
    <row r="309" spans="13:13">
      <c r="M309" s="31"/>
    </row>
  </sheetData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4">
    <cfRule type="duplicateValues" dxfId="0" priority="2"/>
    <cfRule type="duplicateValues" dxfId="0" priority="3"/>
  </conditionalFormatting>
  <conditionalFormatting sqref="B6">
    <cfRule type="duplicateValues" dxfId="0" priority="1"/>
  </conditionalFormatting>
  <conditionalFormatting sqref="O4:O6">
    <cfRule type="cellIs" dxfId="1" priority="4" operator="greaterThan">
      <formula>750</formula>
    </cfRule>
  </conditionalFormatting>
  <printOptions horizontalCentered="1"/>
  <pageMargins left="0.984251968503937" right="0.708661417322835" top="0.78740157480315" bottom="0.78740157480315" header="0.31496062992126" footer="0.31496062992126"/>
  <pageSetup paperSize="8" scale="91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zoomScale="120" zoomScaleNormal="120" workbookViewId="0">
      <selection activeCell="G7" sqref="G7"/>
    </sheetView>
  </sheetViews>
  <sheetFormatPr defaultColWidth="9" defaultRowHeight="13.5" outlineLevelCol="5"/>
  <cols>
    <col min="1" max="1" width="11.4416666666667" customWidth="1"/>
    <col min="2" max="2" width="38.6666666666667" customWidth="1"/>
    <col min="3" max="3" width="8.21666666666667" customWidth="1"/>
    <col min="4" max="4" width="8.88333333333333" customWidth="1"/>
    <col min="5" max="5" width="10.775" customWidth="1"/>
    <col min="6" max="6" width="11.1083333333333" customWidth="1"/>
  </cols>
  <sheetData>
    <row r="1" spans="1:6">
      <c r="A1" s="252" t="s">
        <v>1</v>
      </c>
      <c r="B1" s="252" t="s">
        <v>3</v>
      </c>
      <c r="C1" s="252" t="s">
        <v>65</v>
      </c>
      <c r="D1" s="252" t="s">
        <v>66</v>
      </c>
      <c r="E1" s="252" t="s">
        <v>67</v>
      </c>
      <c r="F1" s="252" t="s">
        <v>68</v>
      </c>
    </row>
    <row r="2" spans="1:6">
      <c r="A2" s="253" t="s">
        <v>6</v>
      </c>
      <c r="B2" s="254" t="s">
        <v>69</v>
      </c>
      <c r="C2" s="255">
        <v>7</v>
      </c>
      <c r="D2" s="256">
        <v>7.418974</v>
      </c>
      <c r="E2" s="257">
        <v>7</v>
      </c>
      <c r="F2" s="256">
        <v>7.418974</v>
      </c>
    </row>
    <row r="3" spans="1:6">
      <c r="A3" s="253"/>
      <c r="B3" s="254" t="s">
        <v>70</v>
      </c>
      <c r="C3" s="255">
        <v>5</v>
      </c>
      <c r="D3" s="256">
        <v>2.0044</v>
      </c>
      <c r="E3" s="257">
        <v>5</v>
      </c>
      <c r="F3" s="256">
        <v>2.0044</v>
      </c>
    </row>
    <row r="4" spans="1:6">
      <c r="A4" s="253"/>
      <c r="B4" s="254" t="s">
        <v>71</v>
      </c>
      <c r="C4" s="255">
        <v>48</v>
      </c>
      <c r="D4" s="256">
        <v>9.84276475160899</v>
      </c>
      <c r="E4" s="257">
        <v>7</v>
      </c>
      <c r="F4" s="256">
        <v>2.01016</v>
      </c>
    </row>
    <row r="5" spans="1:6">
      <c r="A5" s="253"/>
      <c r="B5" s="254" t="s">
        <v>72</v>
      </c>
      <c r="C5" s="255">
        <v>12</v>
      </c>
      <c r="D5" s="256">
        <v>1.442168</v>
      </c>
      <c r="E5" s="257">
        <v>12</v>
      </c>
      <c r="F5" s="256">
        <v>1.442168</v>
      </c>
    </row>
    <row r="6" spans="1:6">
      <c r="A6" s="253"/>
      <c r="B6" s="254" t="s">
        <v>73</v>
      </c>
      <c r="C6" s="255">
        <v>0</v>
      </c>
      <c r="D6" s="256">
        <v>0</v>
      </c>
      <c r="E6" s="257">
        <v>0</v>
      </c>
      <c r="F6" s="256">
        <v>0</v>
      </c>
    </row>
    <row r="7" spans="1:6">
      <c r="A7" s="253"/>
      <c r="B7" s="258" t="s">
        <v>74</v>
      </c>
      <c r="C7" s="255">
        <v>1</v>
      </c>
      <c r="D7" s="256">
        <v>2.520513</v>
      </c>
      <c r="E7" s="257">
        <v>1</v>
      </c>
      <c r="F7" s="256">
        <v>2.520513</v>
      </c>
    </row>
    <row r="8" spans="1:6">
      <c r="A8" s="253"/>
      <c r="B8" s="253" t="s">
        <v>75</v>
      </c>
      <c r="C8" s="257">
        <f>SUM(C2:C7)</f>
        <v>73</v>
      </c>
      <c r="D8" s="256">
        <f>SUM(D2:D7)</f>
        <v>23.228819751609</v>
      </c>
      <c r="E8" s="257">
        <f>SUM(E2:E7)</f>
        <v>32</v>
      </c>
      <c r="F8" s="256">
        <f>SUM(F2:F7)</f>
        <v>15.396215</v>
      </c>
    </row>
    <row r="9" spans="1:6">
      <c r="A9" s="253" t="s">
        <v>20</v>
      </c>
      <c r="B9" s="258" t="s">
        <v>76</v>
      </c>
      <c r="C9" s="257">
        <v>17</v>
      </c>
      <c r="D9" s="256">
        <v>67.387341</v>
      </c>
      <c r="E9" s="257">
        <v>10</v>
      </c>
      <c r="F9" s="256">
        <v>32.113641</v>
      </c>
    </row>
    <row r="10" spans="1:6">
      <c r="A10" s="253"/>
      <c r="B10" s="258" t="s">
        <v>77</v>
      </c>
      <c r="C10" s="257">
        <v>2</v>
      </c>
      <c r="D10" s="256">
        <v>2.14624</v>
      </c>
      <c r="E10" s="257">
        <v>2</v>
      </c>
      <c r="F10" s="256">
        <v>2.14624</v>
      </c>
    </row>
    <row r="11" spans="1:6">
      <c r="A11" s="253"/>
      <c r="B11" s="258" t="s">
        <v>78</v>
      </c>
      <c r="C11" s="257">
        <v>4</v>
      </c>
      <c r="D11" s="256">
        <v>18.762</v>
      </c>
      <c r="E11" s="257">
        <v>3</v>
      </c>
      <c r="F11" s="256">
        <v>7.71</v>
      </c>
    </row>
    <row r="12" spans="1:6">
      <c r="A12" s="253"/>
      <c r="B12" s="258" t="s">
        <v>79</v>
      </c>
      <c r="C12" s="257">
        <v>54</v>
      </c>
      <c r="D12" s="256">
        <v>37.5658696</v>
      </c>
      <c r="E12" s="257">
        <v>21</v>
      </c>
      <c r="F12" s="256">
        <v>5.2394856</v>
      </c>
    </row>
    <row r="13" spans="1:6">
      <c r="A13" s="253"/>
      <c r="B13" s="258" t="s">
        <v>80</v>
      </c>
      <c r="C13" s="257">
        <v>1</v>
      </c>
      <c r="D13" s="256">
        <v>2.08073</v>
      </c>
      <c r="E13" s="257">
        <v>1</v>
      </c>
      <c r="F13" s="256">
        <v>2.08073</v>
      </c>
    </row>
    <row r="14" spans="1:6">
      <c r="A14" s="253"/>
      <c r="B14" s="258" t="s">
        <v>81</v>
      </c>
      <c r="C14" s="257">
        <v>1</v>
      </c>
      <c r="D14" s="256">
        <v>23.5378080003934</v>
      </c>
      <c r="E14" s="257">
        <v>1</v>
      </c>
      <c r="F14" s="256">
        <v>23.5378080003934</v>
      </c>
    </row>
    <row r="15" spans="1:6">
      <c r="A15" s="253"/>
      <c r="B15" s="258" t="s">
        <v>82</v>
      </c>
      <c r="C15" s="257">
        <v>3</v>
      </c>
      <c r="D15" s="256">
        <v>78.2</v>
      </c>
      <c r="E15" s="257">
        <v>1</v>
      </c>
      <c r="F15" s="256">
        <v>8.68</v>
      </c>
    </row>
    <row r="16" spans="1:6">
      <c r="A16" s="253"/>
      <c r="B16" s="258" t="s">
        <v>83</v>
      </c>
      <c r="C16" s="257">
        <v>1</v>
      </c>
      <c r="D16" s="256">
        <v>4.62329</v>
      </c>
      <c r="E16" s="257">
        <v>1</v>
      </c>
      <c r="F16" s="256">
        <v>4.62329</v>
      </c>
    </row>
    <row r="17" spans="1:6">
      <c r="A17" s="253"/>
      <c r="B17" s="258" t="s">
        <v>84</v>
      </c>
      <c r="C17" s="257">
        <v>0</v>
      </c>
      <c r="D17" s="256">
        <v>0</v>
      </c>
      <c r="E17" s="257">
        <v>0</v>
      </c>
      <c r="F17" s="256">
        <v>0</v>
      </c>
    </row>
    <row r="18" spans="1:6">
      <c r="A18" s="253"/>
      <c r="B18" s="258" t="s">
        <v>85</v>
      </c>
      <c r="C18" s="257">
        <v>61</v>
      </c>
      <c r="D18" s="256">
        <v>9.573105</v>
      </c>
      <c r="E18" s="257">
        <v>14</v>
      </c>
      <c r="F18" s="256">
        <v>2.987405</v>
      </c>
    </row>
    <row r="19" spans="1:6">
      <c r="A19" s="253"/>
      <c r="B19" s="258" t="s">
        <v>86</v>
      </c>
      <c r="C19" s="257">
        <v>1</v>
      </c>
      <c r="D19" s="256">
        <v>4.1882335</v>
      </c>
      <c r="E19" s="257">
        <v>1</v>
      </c>
      <c r="F19" s="256">
        <v>4.1882335</v>
      </c>
    </row>
    <row r="20" spans="1:6">
      <c r="A20" s="253"/>
      <c r="B20" s="259" t="s">
        <v>75</v>
      </c>
      <c r="C20" s="257">
        <f>SUM(C9:C19)</f>
        <v>145</v>
      </c>
      <c r="D20" s="256">
        <f>SUM(D9:D19)</f>
        <v>248.064617100393</v>
      </c>
      <c r="E20" s="257">
        <f>SUM(E9:E19)</f>
        <v>55</v>
      </c>
      <c r="F20" s="256">
        <f>SUM(F9:F19)</f>
        <v>93.3068331003934</v>
      </c>
    </row>
    <row r="21" spans="1:6">
      <c r="A21" s="253" t="s">
        <v>44</v>
      </c>
      <c r="B21" s="258" t="s">
        <v>87</v>
      </c>
      <c r="C21" s="257">
        <v>29</v>
      </c>
      <c r="D21" s="256">
        <v>45.55761</v>
      </c>
      <c r="E21" s="257">
        <v>7</v>
      </c>
      <c r="F21" s="256">
        <v>10.6958</v>
      </c>
    </row>
    <row r="22" spans="1:6">
      <c r="A22" s="253"/>
      <c r="B22" s="258" t="s">
        <v>88</v>
      </c>
      <c r="C22" s="257">
        <v>25</v>
      </c>
      <c r="D22" s="256">
        <v>52.1535034</v>
      </c>
      <c r="E22" s="257">
        <v>7</v>
      </c>
      <c r="F22" s="256">
        <v>36.98028</v>
      </c>
    </row>
    <row r="23" spans="1:6">
      <c r="A23" s="253"/>
      <c r="B23" s="258" t="s">
        <v>89</v>
      </c>
      <c r="C23" s="257">
        <v>1</v>
      </c>
      <c r="D23" s="256">
        <v>4.85</v>
      </c>
      <c r="E23" s="257">
        <v>1</v>
      </c>
      <c r="F23" s="256">
        <v>4.85</v>
      </c>
    </row>
    <row r="24" spans="1:6">
      <c r="A24" s="253"/>
      <c r="B24" s="258" t="s">
        <v>90</v>
      </c>
      <c r="C24" s="257">
        <v>9</v>
      </c>
      <c r="D24" s="256">
        <v>37.518</v>
      </c>
      <c r="E24" s="257">
        <v>4</v>
      </c>
      <c r="F24" s="256">
        <v>8.541</v>
      </c>
    </row>
    <row r="25" spans="1:6">
      <c r="A25" s="253"/>
      <c r="B25" s="259" t="s">
        <v>75</v>
      </c>
      <c r="C25" s="257">
        <f>SUM(C21:C24)</f>
        <v>64</v>
      </c>
      <c r="D25" s="256">
        <f>SUM(D21:D24)</f>
        <v>140.0791134</v>
      </c>
      <c r="E25" s="257">
        <f>SUM(E21:E24)</f>
        <v>19</v>
      </c>
      <c r="F25" s="256">
        <f>SUM(F21:F24)</f>
        <v>61.06708</v>
      </c>
    </row>
    <row r="26" spans="1:6">
      <c r="A26" s="253" t="s">
        <v>91</v>
      </c>
      <c r="B26" s="260" t="s">
        <v>92</v>
      </c>
      <c r="C26" s="257">
        <v>1</v>
      </c>
      <c r="D26" s="256">
        <v>7.81</v>
      </c>
      <c r="E26" s="257">
        <v>1</v>
      </c>
      <c r="F26" s="256">
        <v>7.81</v>
      </c>
    </row>
    <row r="27" spans="1:6">
      <c r="A27" s="261" t="s">
        <v>56</v>
      </c>
      <c r="B27" s="260" t="s">
        <v>93</v>
      </c>
      <c r="C27" s="262">
        <v>0</v>
      </c>
      <c r="D27" s="256">
        <v>0</v>
      </c>
      <c r="E27" s="257">
        <v>0</v>
      </c>
      <c r="F27" s="256">
        <v>0</v>
      </c>
    </row>
    <row r="28" spans="1:6">
      <c r="A28" s="261"/>
      <c r="B28" s="260" t="s">
        <v>94</v>
      </c>
      <c r="C28" s="262">
        <v>0</v>
      </c>
      <c r="D28" s="256">
        <v>0</v>
      </c>
      <c r="E28" s="257">
        <v>0</v>
      </c>
      <c r="F28" s="256">
        <v>0</v>
      </c>
    </row>
    <row r="29" spans="1:6">
      <c r="A29" s="261"/>
      <c r="B29" s="260" t="s">
        <v>95</v>
      </c>
      <c r="C29" s="262">
        <v>0</v>
      </c>
      <c r="D29" s="256">
        <v>0</v>
      </c>
      <c r="E29" s="257">
        <v>0</v>
      </c>
      <c r="F29" s="256">
        <v>0</v>
      </c>
    </row>
    <row r="30" spans="1:6">
      <c r="A30" s="252" t="s">
        <v>96</v>
      </c>
      <c r="B30" s="252"/>
      <c r="C30" s="263">
        <f>C26+C25+C20+C8</f>
        <v>283</v>
      </c>
      <c r="D30" s="264">
        <f>D26+D25+D20+D8+0.01</f>
        <v>419.192550252002</v>
      </c>
      <c r="E30" s="263">
        <f>E26+E25+E20+E8</f>
        <v>107</v>
      </c>
      <c r="F30" s="264">
        <f>F26+F25+F20+F8</f>
        <v>177.580128100393</v>
      </c>
    </row>
  </sheetData>
  <mergeCells count="5">
    <mergeCell ref="A30:B30"/>
    <mergeCell ref="A2:A8"/>
    <mergeCell ref="A9:A20"/>
    <mergeCell ref="A21:A25"/>
    <mergeCell ref="A27:A29"/>
  </mergeCells>
  <conditionalFormatting sqref="B24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{86ba3a53-d786-4b4e-9f45-32444dbe580b}</x14:id>
        </ext>
      </extLst>
    </cfRule>
  </conditionalFormatting>
  <conditionalFormatting sqref="B2:B7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{d8fa47f5-771c-48b1-bce2-236295f63e2a}</x14:id>
        </ext>
      </extLst>
    </cfRule>
  </conditionalFormatting>
  <conditionalFormatting sqref="B9:B20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{9402fbef-c407-46a9-810b-9ac814889c66}</x14:id>
        </ext>
      </extLst>
    </cfRule>
  </conditionalFormatting>
  <conditionalFormatting sqref="B21:B23 B25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{897a0a02-54de-49f7-a129-199276b02973}</x14:id>
        </ext>
      </extLst>
    </cfRule>
  </conditionalFormatting>
  <pageMargins left="0.7" right="0.7" top="0.75" bottom="0.75" header="0.3" footer="0.3"/>
  <headerFooter/>
  <ignoredErrors>
    <ignoredError sqref="D30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ba3a53-d786-4b4e-9f45-32444dbe580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B24</xm:sqref>
        </x14:conditionalFormatting>
        <x14:conditionalFormatting xmlns:xm="http://schemas.microsoft.com/office/excel/2006/main">
          <x14:cfRule type="dataBar" id="{d8fa47f5-771c-48b1-bce2-236295f63e2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B2:B7</xm:sqref>
        </x14:conditionalFormatting>
        <x14:conditionalFormatting xmlns:xm="http://schemas.microsoft.com/office/excel/2006/main">
          <x14:cfRule type="dataBar" id="{9402fbef-c407-46a9-810b-9ac814889c6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B9:B20</xm:sqref>
        </x14:conditionalFormatting>
        <x14:conditionalFormatting xmlns:xm="http://schemas.microsoft.com/office/excel/2006/main">
          <x14:cfRule type="dataBar" id="{897a0a02-54de-49f7-a129-199276b0297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B21:B23 B25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3"/>
  <sheetViews>
    <sheetView view="pageBreakPreview" zoomScaleNormal="100" workbookViewId="0">
      <selection activeCell="D12" sqref="D12"/>
    </sheetView>
  </sheetViews>
  <sheetFormatPr defaultColWidth="9" defaultRowHeight="13.5"/>
  <cols>
    <col min="1" max="1" width="6.66666666666667" customWidth="1"/>
    <col min="2" max="2" width="34.2166666666667" customWidth="1"/>
    <col min="3" max="3" width="10.775" customWidth="1"/>
    <col min="4" max="4" width="73.3333333333333" customWidth="1"/>
    <col min="5" max="5" width="9.775" customWidth="1"/>
    <col min="6" max="6" width="21" customWidth="1"/>
    <col min="7" max="7" width="10.6666666666667" customWidth="1"/>
    <col min="8" max="8" width="11.1083333333333" hidden="1" customWidth="1"/>
    <col min="9" max="9" width="15.2166666666667" hidden="1" customWidth="1"/>
    <col min="10" max="10" width="14.6666666666667" hidden="1" customWidth="1"/>
    <col min="11" max="11" width="14.3333333333333" hidden="1" customWidth="1"/>
    <col min="12" max="12" width="11.1083333333333" customWidth="1"/>
    <col min="13" max="13" width="15" style="1" customWidth="1"/>
  </cols>
  <sheetData>
    <row r="1" ht="21.9" customHeight="1" spans="1:13">
      <c r="A1" s="100" t="s">
        <v>621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7"/>
    </row>
    <row r="2" ht="24.9" customHeight="1" spans="1:13">
      <c r="A2" s="73" t="s">
        <v>98</v>
      </c>
      <c r="B2" s="73" t="s">
        <v>99</v>
      </c>
      <c r="C2" s="73" t="s">
        <v>100</v>
      </c>
      <c r="D2" s="73" t="s">
        <v>101</v>
      </c>
      <c r="E2" s="73" t="s">
        <v>102</v>
      </c>
      <c r="F2" s="73" t="s">
        <v>103</v>
      </c>
      <c r="G2" s="101" t="s">
        <v>104</v>
      </c>
      <c r="H2" s="73" t="s">
        <v>105</v>
      </c>
      <c r="I2" s="73"/>
      <c r="J2" s="73"/>
      <c r="K2" s="73"/>
      <c r="L2" s="73" t="s">
        <v>106</v>
      </c>
      <c r="M2" s="5" t="s">
        <v>107</v>
      </c>
    </row>
    <row r="3" ht="39.9" customHeight="1" spans="1:14">
      <c r="A3" s="73"/>
      <c r="B3" s="73"/>
      <c r="C3" s="73"/>
      <c r="D3" s="73"/>
      <c r="E3" s="73"/>
      <c r="F3" s="73"/>
      <c r="G3" s="101"/>
      <c r="H3" s="73" t="s">
        <v>108</v>
      </c>
      <c r="I3" s="73" t="s">
        <v>622</v>
      </c>
      <c r="J3" s="73" t="s">
        <v>623</v>
      </c>
      <c r="K3" s="73" t="s">
        <v>624</v>
      </c>
      <c r="L3" s="73"/>
      <c r="M3" s="5"/>
      <c r="N3" s="107" t="s">
        <v>625</v>
      </c>
    </row>
    <row r="4" s="1" customFormat="1" ht="27" spans="1:16">
      <c r="A4" s="5"/>
      <c r="B4" s="5"/>
      <c r="C4" s="5" t="s">
        <v>67</v>
      </c>
      <c r="D4" s="5" t="s">
        <v>283</v>
      </c>
      <c r="E4" s="5"/>
      <c r="F4" s="5" t="s">
        <v>65</v>
      </c>
      <c r="G4" s="7" t="s">
        <v>114</v>
      </c>
      <c r="H4" s="5" t="s">
        <v>115</v>
      </c>
      <c r="I4" s="5" t="s">
        <v>116</v>
      </c>
      <c r="J4" s="5" t="s">
        <v>117</v>
      </c>
      <c r="K4" s="5" t="s">
        <v>104</v>
      </c>
      <c r="L4" s="5" t="s">
        <v>119</v>
      </c>
      <c r="M4" s="5" t="s">
        <v>112</v>
      </c>
      <c r="N4" s="20">
        <f>K5-SUM(G7:G1930)</f>
        <v>0</v>
      </c>
      <c r="O4" s="21">
        <f>C5+D5+M5-L5</f>
        <v>1</v>
      </c>
      <c r="P4" s="22"/>
    </row>
    <row r="5" s="1" customFormat="1" ht="15" spans="1:16">
      <c r="A5" s="5"/>
      <c r="B5" s="5"/>
      <c r="C5" s="23">
        <f>SUM(C6:C6)</f>
        <v>1</v>
      </c>
      <c r="D5" s="23">
        <f>SUM(D6:D6)</f>
        <v>0</v>
      </c>
      <c r="E5" s="9" t="s">
        <v>284</v>
      </c>
      <c r="F5" s="10">
        <f t="shared" ref="F5:M5" si="0">SUM(F6:F6)</f>
        <v>1</v>
      </c>
      <c r="G5" s="10">
        <f t="shared" si="0"/>
        <v>0</v>
      </c>
      <c r="H5" s="10">
        <f t="shared" si="0"/>
        <v>1</v>
      </c>
      <c r="I5" s="10">
        <f t="shared" si="0"/>
        <v>0</v>
      </c>
      <c r="J5" s="10">
        <f t="shared" si="0"/>
        <v>0</v>
      </c>
      <c r="K5" s="23">
        <f t="shared" si="0"/>
        <v>41806</v>
      </c>
      <c r="L5" s="8">
        <f t="shared" si="0"/>
        <v>4.1806</v>
      </c>
      <c r="M5" s="23">
        <f t="shared" si="0"/>
        <v>4.1806</v>
      </c>
      <c r="N5" s="20">
        <f t="shared" ref="N5:N6" si="1">F5-G5-H5-I5-J5</f>
        <v>0</v>
      </c>
      <c r="O5" s="22"/>
      <c r="P5" s="22"/>
    </row>
    <row r="6" s="1" customFormat="1" ht="15" spans="1:16">
      <c r="A6" s="5"/>
      <c r="B6" s="102"/>
      <c r="C6" s="23">
        <f>COUNTIFS($E$7:$E$1982,E6,$M$7:$M$1982,"十四五")</f>
        <v>1</v>
      </c>
      <c r="D6" s="23">
        <f>SUMPRODUCT(($E$7:$E$1981=E6)*($M$7:$M$1981="远期")*($G$7:$G$1981))/10000</f>
        <v>0</v>
      </c>
      <c r="E6" s="103" t="s">
        <v>626</v>
      </c>
      <c r="F6" s="10">
        <f>COUNTIFS($E$7:$E$1930,E6)</f>
        <v>1</v>
      </c>
      <c r="G6" s="10">
        <f>COUNTIFS($E$7:$E$1930,E6,$G$7:$G$1930,"&lt;10000")</f>
        <v>0</v>
      </c>
      <c r="H6" s="10">
        <f>COUNTIFS($E$7:$E$1930,E6,$G$7:$G$1930,"&gt;=10000",$G$7:$G$1930,"&lt;50000")</f>
        <v>1</v>
      </c>
      <c r="I6" s="10">
        <f>COUNTIFS($E$7:$E$1930,E6,$G$7:$G$1930,"&gt;=50000",$G$7:$G$1930,"&lt;100000")</f>
        <v>0</v>
      </c>
      <c r="J6" s="10">
        <f>COUNTIFS($E$7:$E$1930,E6,$G$7:$G$1930,"&gt;=100000")</f>
        <v>0</v>
      </c>
      <c r="K6" s="23">
        <f>SUMIF($E$7:$E$1930,$E6,$G$7:$G$1930)</f>
        <v>41806</v>
      </c>
      <c r="L6" s="8">
        <f t="shared" ref="L6" si="2">K6/10000</f>
        <v>4.1806</v>
      </c>
      <c r="M6" s="23">
        <f>SUMPRODUCT(($E$7:$E$1981=E6)*($M$7:$M$1981="十四五")*($G$7:$G$1981))/10000</f>
        <v>4.1806</v>
      </c>
      <c r="N6" s="20">
        <f t="shared" si="1"/>
        <v>0</v>
      </c>
      <c r="O6" s="22"/>
      <c r="P6" s="22"/>
    </row>
    <row r="7" s="99" customFormat="1" ht="36.75" customHeight="1" spans="1:14">
      <c r="A7" s="104">
        <v>1</v>
      </c>
      <c r="B7" s="105" t="s">
        <v>627</v>
      </c>
      <c r="C7" s="104" t="s">
        <v>484</v>
      </c>
      <c r="D7" s="105" t="s">
        <v>628</v>
      </c>
      <c r="E7" s="104" t="s">
        <v>486</v>
      </c>
      <c r="F7" s="104">
        <v>2021</v>
      </c>
      <c r="G7" s="106">
        <v>41806</v>
      </c>
      <c r="H7" s="106">
        <f t="shared" ref="H7" si="3">G7</f>
        <v>41806</v>
      </c>
      <c r="I7" s="104">
        <v>0</v>
      </c>
      <c r="J7" s="104">
        <v>0</v>
      </c>
      <c r="K7" s="104">
        <v>0</v>
      </c>
      <c r="L7" s="104"/>
      <c r="M7" s="108" t="s">
        <v>629</v>
      </c>
      <c r="N7" s="109"/>
    </row>
    <row r="8" spans="13:13">
      <c r="M8" s="30"/>
    </row>
    <row r="9" spans="13:13">
      <c r="M9" s="30"/>
    </row>
    <row r="10" spans="13:13">
      <c r="M10" s="30"/>
    </row>
    <row r="11" spans="13:13">
      <c r="M11" s="30"/>
    </row>
    <row r="12" spans="13:13">
      <c r="M12" s="30"/>
    </row>
    <row r="13" spans="13:13">
      <c r="M13" s="30"/>
    </row>
    <row r="14" spans="13:13">
      <c r="M14" s="30"/>
    </row>
    <row r="15" spans="13:13">
      <c r="M15" s="30"/>
    </row>
    <row r="16" spans="13:13">
      <c r="M16" s="30"/>
    </row>
    <row r="17" spans="13:13">
      <c r="M17" s="30"/>
    </row>
    <row r="18" spans="13:13">
      <c r="M18" s="30"/>
    </row>
    <row r="19" spans="13:13">
      <c r="M19" s="30"/>
    </row>
    <row r="20" spans="13:13">
      <c r="M20" s="30"/>
    </row>
    <row r="21" spans="13:13">
      <c r="M21" s="30"/>
    </row>
    <row r="22" spans="13:13">
      <c r="M22" s="30"/>
    </row>
    <row r="23" spans="13:13">
      <c r="M23" s="30"/>
    </row>
    <row r="24" spans="13:13">
      <c r="M24" s="30"/>
    </row>
    <row r="25" spans="13:13">
      <c r="M25" s="30"/>
    </row>
    <row r="26" spans="13:13">
      <c r="M26" s="30"/>
    </row>
    <row r="27" spans="13:13">
      <c r="M27" s="30"/>
    </row>
    <row r="28" spans="13:13">
      <c r="M28" s="30"/>
    </row>
    <row r="29" spans="13:13">
      <c r="M29" s="30"/>
    </row>
    <row r="30" spans="13:13">
      <c r="M30" s="31"/>
    </row>
    <row r="31" spans="13:13">
      <c r="M31" s="31"/>
    </row>
    <row r="32" spans="13:13">
      <c r="M32" s="31"/>
    </row>
    <row r="33" spans="13:13">
      <c r="M33" s="31"/>
    </row>
    <row r="34" spans="13:13">
      <c r="M34" s="31"/>
    </row>
    <row r="35" spans="13:13">
      <c r="M35" s="31"/>
    </row>
    <row r="36" spans="13:13">
      <c r="M36" s="31"/>
    </row>
    <row r="37" spans="13:13">
      <c r="M37" s="31"/>
    </row>
    <row r="38" spans="13:13">
      <c r="M38" s="31"/>
    </row>
    <row r="39" spans="13:13">
      <c r="M39" s="31"/>
    </row>
    <row r="40" spans="13:13">
      <c r="M40" s="31"/>
    </row>
    <row r="41" spans="13:13">
      <c r="M41" s="31"/>
    </row>
    <row r="42" spans="13:13">
      <c r="M42" s="31"/>
    </row>
    <row r="43" spans="13:13">
      <c r="M43" s="31"/>
    </row>
    <row r="44" spans="13:13">
      <c r="M44" s="31"/>
    </row>
    <row r="45" spans="13:13">
      <c r="M45" s="31"/>
    </row>
    <row r="46" spans="13:13">
      <c r="M46" s="31"/>
    </row>
    <row r="47" spans="13:13">
      <c r="M47" s="31"/>
    </row>
    <row r="48" spans="13:13">
      <c r="M48" s="31"/>
    </row>
    <row r="49" spans="13:13">
      <c r="M49" s="31"/>
    </row>
    <row r="50" spans="13:13">
      <c r="M50" s="31"/>
    </row>
    <row r="51" spans="13:13">
      <c r="M51" s="31"/>
    </row>
    <row r="52" spans="13:13">
      <c r="M52" s="31"/>
    </row>
    <row r="53" spans="13:13">
      <c r="M53" s="31"/>
    </row>
    <row r="54" spans="13:13">
      <c r="M54" s="31"/>
    </row>
    <row r="55" spans="13:13">
      <c r="M55" s="31"/>
    </row>
    <row r="56" spans="13:13">
      <c r="M56" s="31"/>
    </row>
    <row r="57" spans="13:13">
      <c r="M57" s="31"/>
    </row>
    <row r="58" spans="13:13">
      <c r="M58" s="31"/>
    </row>
    <row r="59" spans="13:13">
      <c r="M59" s="31"/>
    </row>
    <row r="60" spans="13:13">
      <c r="M60" s="31"/>
    </row>
    <row r="61" spans="13:13">
      <c r="M61" s="31"/>
    </row>
    <row r="62" spans="13:13">
      <c r="M62" s="31"/>
    </row>
    <row r="63" spans="13:13">
      <c r="M63" s="31"/>
    </row>
    <row r="64" spans="13:13">
      <c r="M64" s="31"/>
    </row>
    <row r="65" spans="13:13">
      <c r="M65" s="31"/>
    </row>
    <row r="66" spans="13:13">
      <c r="M66" s="31"/>
    </row>
    <row r="67" spans="13:13">
      <c r="M67" s="31"/>
    </row>
    <row r="68" spans="13:13">
      <c r="M68" s="31"/>
    </row>
    <row r="69" spans="13:13">
      <c r="M69" s="31"/>
    </row>
    <row r="70" spans="13:13">
      <c r="M70" s="31"/>
    </row>
    <row r="71" spans="13:13">
      <c r="M71" s="31"/>
    </row>
    <row r="72" spans="13:13">
      <c r="M72" s="31"/>
    </row>
    <row r="73" spans="13:13">
      <c r="M73" s="31"/>
    </row>
    <row r="74" spans="13:13">
      <c r="M74" s="31"/>
    </row>
    <row r="75" spans="13:13">
      <c r="M75" s="31"/>
    </row>
    <row r="76" spans="13:13">
      <c r="M76" s="31"/>
    </row>
    <row r="77" spans="13:13">
      <c r="M77" s="31"/>
    </row>
    <row r="78" spans="13:13">
      <c r="M78" s="31"/>
    </row>
    <row r="79" spans="13:13">
      <c r="M79" s="31"/>
    </row>
    <row r="80" spans="13:13">
      <c r="M80" s="31"/>
    </row>
    <row r="81" spans="13:13">
      <c r="M81" s="31"/>
    </row>
    <row r="82" spans="13:13">
      <c r="M82" s="31"/>
    </row>
    <row r="83" spans="13:13">
      <c r="M83" s="31"/>
    </row>
    <row r="84" spans="13:13">
      <c r="M84" s="31"/>
    </row>
    <row r="85" spans="13:13">
      <c r="M85" s="31"/>
    </row>
    <row r="86" spans="13:13">
      <c r="M86" s="31"/>
    </row>
    <row r="87" spans="13:13">
      <c r="M87" s="31"/>
    </row>
    <row r="88" spans="13:13">
      <c r="M88" s="31"/>
    </row>
    <row r="89" spans="13:13">
      <c r="M89" s="31"/>
    </row>
    <row r="90" spans="13:13">
      <c r="M90" s="31"/>
    </row>
    <row r="91" spans="13:13">
      <c r="M91" s="31"/>
    </row>
    <row r="92" spans="13:13">
      <c r="M92" s="31"/>
    </row>
    <row r="93" spans="13:13">
      <c r="M93" s="31"/>
    </row>
    <row r="94" spans="13:13">
      <c r="M94" s="31"/>
    </row>
    <row r="95" spans="13:13">
      <c r="M95" s="31"/>
    </row>
    <row r="96" spans="13:13">
      <c r="M96" s="31"/>
    </row>
    <row r="97" spans="13:13">
      <c r="M97" s="31"/>
    </row>
    <row r="98" spans="13:13">
      <c r="M98" s="31"/>
    </row>
    <row r="99" spans="13:13">
      <c r="M99" s="31"/>
    </row>
    <row r="100" spans="13:13">
      <c r="M100" s="31"/>
    </row>
    <row r="101" spans="13:13">
      <c r="M101" s="31"/>
    </row>
    <row r="102" spans="13:13">
      <c r="M102" s="31"/>
    </row>
    <row r="103" spans="13:13">
      <c r="M103" s="31"/>
    </row>
    <row r="104" spans="13:13">
      <c r="M104" s="31"/>
    </row>
    <row r="105" spans="13:13">
      <c r="M105" s="31"/>
    </row>
    <row r="106" spans="13:13">
      <c r="M106" s="31"/>
    </row>
    <row r="107" spans="13:13">
      <c r="M107" s="31"/>
    </row>
    <row r="108" spans="13:13">
      <c r="M108" s="31"/>
    </row>
    <row r="109" spans="13:13">
      <c r="M109" s="31"/>
    </row>
    <row r="110" spans="13:13">
      <c r="M110" s="31"/>
    </row>
    <row r="111" spans="13:13">
      <c r="M111" s="31"/>
    </row>
    <row r="112" spans="13:13">
      <c r="M112" s="31"/>
    </row>
    <row r="113" spans="13:13">
      <c r="M113" s="31"/>
    </row>
    <row r="114" spans="13:13">
      <c r="M114" s="31"/>
    </row>
    <row r="115" spans="13:13">
      <c r="M115" s="31"/>
    </row>
    <row r="116" spans="13:13">
      <c r="M116" s="31"/>
    </row>
    <row r="117" spans="13:13">
      <c r="M117" s="31"/>
    </row>
    <row r="118" spans="13:13">
      <c r="M118" s="31"/>
    </row>
    <row r="119" spans="13:13">
      <c r="M119" s="31"/>
    </row>
    <row r="120" spans="13:13">
      <c r="M120" s="31"/>
    </row>
    <row r="121" spans="13:13">
      <c r="M121" s="31"/>
    </row>
    <row r="122" spans="13:13">
      <c r="M122" s="31"/>
    </row>
    <row r="123" spans="13:13">
      <c r="M123" s="31"/>
    </row>
    <row r="124" spans="13:13">
      <c r="M124" s="31"/>
    </row>
    <row r="125" spans="13:13">
      <c r="M125" s="31"/>
    </row>
    <row r="126" spans="13:13">
      <c r="M126" s="31"/>
    </row>
    <row r="127" spans="13:13">
      <c r="M127" s="31"/>
    </row>
    <row r="128" spans="13:13">
      <c r="M128" s="31"/>
    </row>
    <row r="129" spans="13:13">
      <c r="M129" s="31"/>
    </row>
    <row r="130" spans="13:13">
      <c r="M130" s="31"/>
    </row>
    <row r="131" spans="13:13">
      <c r="M131" s="31"/>
    </row>
    <row r="132" spans="13:13">
      <c r="M132" s="31"/>
    </row>
    <row r="133" spans="13:13">
      <c r="M133" s="31"/>
    </row>
    <row r="134" spans="13:13">
      <c r="M134" s="31"/>
    </row>
    <row r="135" spans="13:13">
      <c r="M135" s="31"/>
    </row>
    <row r="136" spans="13:13">
      <c r="M136" s="31"/>
    </row>
    <row r="137" spans="13:13">
      <c r="M137" s="31"/>
    </row>
    <row r="138" spans="13:13">
      <c r="M138" s="31"/>
    </row>
    <row r="139" spans="13:13">
      <c r="M139" s="31"/>
    </row>
    <row r="140" spans="13:13">
      <c r="M140" s="31"/>
    </row>
    <row r="141" spans="13:13">
      <c r="M141" s="31"/>
    </row>
    <row r="142" spans="13:13">
      <c r="M142" s="31"/>
    </row>
    <row r="143" spans="13:13">
      <c r="M143" s="31"/>
    </row>
    <row r="144" spans="13:13">
      <c r="M144" s="31"/>
    </row>
    <row r="145" spans="13:13">
      <c r="M145" s="31"/>
    </row>
    <row r="146" spans="13:13">
      <c r="M146" s="31"/>
    </row>
    <row r="147" spans="13:13">
      <c r="M147" s="31"/>
    </row>
    <row r="148" spans="13:13">
      <c r="M148" s="31"/>
    </row>
    <row r="149" spans="13:13">
      <c r="M149" s="31"/>
    </row>
    <row r="150" spans="13:13">
      <c r="M150" s="31"/>
    </row>
    <row r="151" spans="13:13">
      <c r="M151" s="31"/>
    </row>
    <row r="152" spans="13:13">
      <c r="M152" s="31"/>
    </row>
    <row r="153" spans="13:13">
      <c r="M153" s="31"/>
    </row>
    <row r="154" spans="13:13">
      <c r="M154" s="31"/>
    </row>
    <row r="155" spans="13:13">
      <c r="M155" s="31"/>
    </row>
    <row r="156" spans="13:13">
      <c r="M156" s="31"/>
    </row>
    <row r="157" spans="13:13">
      <c r="M157" s="31"/>
    </row>
    <row r="158" spans="13:13">
      <c r="M158" s="31"/>
    </row>
    <row r="159" spans="13:13">
      <c r="M159" s="31"/>
    </row>
    <row r="160" spans="13:13">
      <c r="M160" s="31"/>
    </row>
    <row r="161" spans="13:13">
      <c r="M161" s="31"/>
    </row>
    <row r="162" spans="13:13">
      <c r="M162" s="31"/>
    </row>
    <row r="163" spans="13:13">
      <c r="M163" s="31"/>
    </row>
    <row r="164" spans="13:13">
      <c r="M164" s="31"/>
    </row>
    <row r="165" spans="13:13">
      <c r="M165" s="31"/>
    </row>
    <row r="166" spans="13:13">
      <c r="M166" s="31"/>
    </row>
    <row r="167" spans="13:13">
      <c r="M167" s="31"/>
    </row>
    <row r="168" spans="13:13">
      <c r="M168" s="31"/>
    </row>
    <row r="169" spans="13:13">
      <c r="M169" s="31"/>
    </row>
    <row r="170" spans="13:13">
      <c r="M170" s="31"/>
    </row>
    <row r="171" spans="13:13">
      <c r="M171" s="31"/>
    </row>
    <row r="172" spans="13:13">
      <c r="M172" s="31"/>
    </row>
    <row r="173" spans="13:13">
      <c r="M173" s="31"/>
    </row>
    <row r="174" spans="13:13">
      <c r="M174" s="31"/>
    </row>
    <row r="175" spans="13:13">
      <c r="M175" s="31"/>
    </row>
    <row r="176" spans="13:13">
      <c r="M176" s="31"/>
    </row>
    <row r="177" spans="13:13">
      <c r="M177" s="31"/>
    </row>
    <row r="178" spans="13:13">
      <c r="M178" s="31"/>
    </row>
    <row r="179" spans="13:13">
      <c r="M179" s="31"/>
    </row>
    <row r="180" spans="13:13">
      <c r="M180" s="31"/>
    </row>
    <row r="181" spans="13:13">
      <c r="M181" s="31"/>
    </row>
    <row r="182" spans="13:13">
      <c r="M182" s="31"/>
    </row>
    <row r="183" spans="13:13">
      <c r="M183" s="31"/>
    </row>
    <row r="184" spans="13:13">
      <c r="M184" s="31"/>
    </row>
    <row r="185" spans="13:13">
      <c r="M185" s="31"/>
    </row>
    <row r="186" spans="13:13">
      <c r="M186" s="31"/>
    </row>
    <row r="187" spans="13:13">
      <c r="M187" s="31"/>
    </row>
    <row r="188" spans="13:13">
      <c r="M188" s="31"/>
    </row>
    <row r="189" spans="13:13">
      <c r="M189" s="31"/>
    </row>
    <row r="190" spans="13:13">
      <c r="M190" s="31"/>
    </row>
    <row r="191" spans="13:13">
      <c r="M191" s="31"/>
    </row>
    <row r="192" spans="13:13">
      <c r="M192" s="31"/>
    </row>
    <row r="193" spans="13:13">
      <c r="M193" s="31"/>
    </row>
    <row r="194" spans="13:13">
      <c r="M194" s="31"/>
    </row>
    <row r="195" spans="13:13">
      <c r="M195" s="31"/>
    </row>
    <row r="196" spans="13:13">
      <c r="M196" s="31"/>
    </row>
    <row r="197" spans="13:13">
      <c r="M197" s="31"/>
    </row>
    <row r="198" spans="13:13">
      <c r="M198" s="31"/>
    </row>
    <row r="199" spans="13:13">
      <c r="M199" s="31"/>
    </row>
    <row r="200" spans="13:13">
      <c r="M200" s="31"/>
    </row>
    <row r="201" spans="13:13">
      <c r="M201" s="31"/>
    </row>
    <row r="202" spans="13:13">
      <c r="M202" s="31"/>
    </row>
    <row r="203" spans="13:13">
      <c r="M203" s="31"/>
    </row>
    <row r="204" spans="13:13">
      <c r="M204" s="31"/>
    </row>
    <row r="205" spans="13:13">
      <c r="M205" s="31"/>
    </row>
    <row r="206" spans="13:13">
      <c r="M206" s="31"/>
    </row>
    <row r="207" spans="13:13">
      <c r="M207" s="31"/>
    </row>
    <row r="208" spans="13:13">
      <c r="M208" s="31"/>
    </row>
    <row r="209" spans="13:13">
      <c r="M209" s="31"/>
    </row>
    <row r="210" spans="13:13">
      <c r="M210" s="31"/>
    </row>
    <row r="211" spans="13:13">
      <c r="M211" s="31"/>
    </row>
    <row r="212" spans="13:13">
      <c r="M212" s="31"/>
    </row>
    <row r="213" spans="13:13">
      <c r="M213" s="31"/>
    </row>
    <row r="214" spans="13:13">
      <c r="M214" s="31"/>
    </row>
    <row r="215" spans="13:13">
      <c r="M215" s="31"/>
    </row>
    <row r="216" spans="13:13">
      <c r="M216" s="31"/>
    </row>
    <row r="217" spans="13:13">
      <c r="M217" s="31"/>
    </row>
    <row r="218" spans="13:13">
      <c r="M218" s="31"/>
    </row>
    <row r="219" spans="13:13">
      <c r="M219" s="31"/>
    </row>
    <row r="220" spans="13:13">
      <c r="M220" s="31"/>
    </row>
    <row r="221" spans="13:13">
      <c r="M221" s="31"/>
    </row>
    <row r="222" spans="13:13">
      <c r="M222" s="31"/>
    </row>
    <row r="223" spans="13:13">
      <c r="M223" s="31"/>
    </row>
    <row r="224" spans="13:13">
      <c r="M224" s="31"/>
    </row>
    <row r="225" spans="13:13">
      <c r="M225" s="31"/>
    </row>
    <row r="226" spans="13:13">
      <c r="M226" s="31"/>
    </row>
    <row r="227" spans="13:13">
      <c r="M227" s="31"/>
    </row>
    <row r="228" spans="13:13">
      <c r="M228" s="31"/>
    </row>
    <row r="229" spans="13:13">
      <c r="M229" s="31"/>
    </row>
    <row r="230" spans="13:13">
      <c r="M230" s="31"/>
    </row>
    <row r="231" spans="13:13">
      <c r="M231" s="31"/>
    </row>
    <row r="232" spans="13:13">
      <c r="M232" s="31"/>
    </row>
    <row r="233" spans="13:13">
      <c r="M233" s="31"/>
    </row>
    <row r="234" spans="13:13">
      <c r="M234" s="31"/>
    </row>
    <row r="235" spans="13:13">
      <c r="M235" s="31"/>
    </row>
    <row r="236" spans="13:13">
      <c r="M236" s="31"/>
    </row>
    <row r="237" spans="13:13">
      <c r="M237" s="31"/>
    </row>
    <row r="238" spans="13:13">
      <c r="M238" s="31"/>
    </row>
    <row r="239" spans="13:13">
      <c r="M239" s="31"/>
    </row>
    <row r="240" spans="13:13">
      <c r="M240" s="31"/>
    </row>
    <row r="241" spans="13:13">
      <c r="M241" s="31"/>
    </row>
    <row r="242" spans="13:13">
      <c r="M242" s="31"/>
    </row>
    <row r="243" spans="13:13">
      <c r="M243" s="31"/>
    </row>
    <row r="244" spans="13:13">
      <c r="M244" s="31"/>
    </row>
    <row r="245" spans="13:13">
      <c r="M245" s="31"/>
    </row>
    <row r="246" spans="13:13">
      <c r="M246" s="31"/>
    </row>
    <row r="247" spans="13:13">
      <c r="M247" s="31"/>
    </row>
    <row r="248" spans="13:13">
      <c r="M248" s="31"/>
    </row>
    <row r="249" spans="13:13">
      <c r="M249" s="31"/>
    </row>
    <row r="250" spans="13:13">
      <c r="M250" s="31"/>
    </row>
    <row r="251" spans="13:13">
      <c r="M251" s="31"/>
    </row>
    <row r="252" spans="13:13">
      <c r="M252" s="31"/>
    </row>
    <row r="253" spans="13:13">
      <c r="M253" s="31"/>
    </row>
    <row r="254" spans="13:13">
      <c r="M254" s="31"/>
    </row>
    <row r="255" spans="13:13">
      <c r="M255" s="31"/>
    </row>
    <row r="256" spans="13:13">
      <c r="M256" s="31"/>
    </row>
    <row r="257" spans="13:13">
      <c r="M257" s="31"/>
    </row>
    <row r="258" spans="13:13">
      <c r="M258" s="31"/>
    </row>
    <row r="259" spans="13:13">
      <c r="M259" s="31"/>
    </row>
    <row r="260" spans="13:13">
      <c r="M260" s="31"/>
    </row>
    <row r="261" spans="13:13">
      <c r="M261" s="31"/>
    </row>
    <row r="262" spans="13:13">
      <c r="M262" s="31"/>
    </row>
    <row r="263" spans="13:13">
      <c r="M263" s="31"/>
    </row>
    <row r="264" spans="13:13">
      <c r="M264" s="31"/>
    </row>
    <row r="265" spans="13:13">
      <c r="M265" s="31"/>
    </row>
    <row r="266" spans="13:13">
      <c r="M266" s="31"/>
    </row>
    <row r="267" spans="13:13">
      <c r="M267" s="31"/>
    </row>
    <row r="268" spans="13:13">
      <c r="M268" s="31"/>
    </row>
    <row r="269" spans="13:13">
      <c r="M269" s="31"/>
    </row>
    <row r="270" spans="13:13">
      <c r="M270" s="31"/>
    </row>
    <row r="271" spans="13:13">
      <c r="M271" s="31"/>
    </row>
    <row r="272" spans="13:13">
      <c r="M272" s="31"/>
    </row>
    <row r="273" spans="13:13">
      <c r="M273" s="31"/>
    </row>
    <row r="274" spans="13:13">
      <c r="M274" s="31"/>
    </row>
    <row r="275" spans="13:13">
      <c r="M275" s="31"/>
    </row>
    <row r="276" spans="13:13">
      <c r="M276" s="31"/>
    </row>
    <row r="277" spans="13:13">
      <c r="M277" s="31"/>
    </row>
    <row r="278" spans="13:13">
      <c r="M278" s="31"/>
    </row>
    <row r="279" spans="13:13">
      <c r="M279" s="31"/>
    </row>
    <row r="280" spans="13:13">
      <c r="M280" s="31"/>
    </row>
    <row r="281" spans="13:13">
      <c r="M281" s="31"/>
    </row>
    <row r="282" spans="13:13">
      <c r="M282" s="31"/>
    </row>
    <row r="283" spans="13:13">
      <c r="M283" s="31"/>
    </row>
    <row r="284" spans="13:13">
      <c r="M284" s="31"/>
    </row>
    <row r="285" spans="13:13">
      <c r="M285" s="31"/>
    </row>
    <row r="286" spans="13:13">
      <c r="M286" s="31"/>
    </row>
    <row r="287" spans="13:13">
      <c r="M287" s="31"/>
    </row>
    <row r="288" spans="13:13">
      <c r="M288" s="31"/>
    </row>
    <row r="289" spans="13:13">
      <c r="M289" s="31"/>
    </row>
    <row r="290" spans="13:13">
      <c r="M290" s="31"/>
    </row>
    <row r="291" spans="13:13">
      <c r="M291" s="31"/>
    </row>
    <row r="292" spans="13:13">
      <c r="M292" s="31"/>
    </row>
    <row r="293" spans="13:13">
      <c r="M293" s="31"/>
    </row>
    <row r="294" spans="13:13">
      <c r="M294" s="31"/>
    </row>
    <row r="295" spans="13:13">
      <c r="M295" s="31"/>
    </row>
    <row r="296" spans="13:13">
      <c r="M296" s="31"/>
    </row>
    <row r="297" spans="13:13">
      <c r="M297" s="31"/>
    </row>
    <row r="298" spans="13:13">
      <c r="M298" s="31"/>
    </row>
    <row r="299" spans="13:13">
      <c r="M299" s="31"/>
    </row>
    <row r="300" spans="13:13">
      <c r="M300" s="22"/>
    </row>
    <row r="301" spans="13:13">
      <c r="M301" s="22"/>
    </row>
    <row r="302" spans="13:13">
      <c r="M302" s="22"/>
    </row>
    <row r="303" spans="13:13">
      <c r="M303" s="22"/>
    </row>
  </sheetData>
  <autoFilter ref="E1:E303">
    <extLst/>
  </autoFilter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O4:O6">
    <cfRule type="cellIs" dxfId="1" priority="1" operator="greaterThan">
      <formula>750</formula>
    </cfRule>
  </conditionalFormatting>
  <pageMargins left="0.708661417322835" right="0.708661417322835" top="0.748031496062992" bottom="0.748031496062992" header="0.31496062992126" footer="0.31496062992126"/>
  <pageSetup paperSize="8" orientation="landscape"/>
  <headerFooter>
    <oddFooter>&amp;C第 &amp;P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5"/>
  <sheetViews>
    <sheetView view="pageBreakPreview" zoomScaleNormal="85" workbookViewId="0">
      <pane xSplit="2" ySplit="6" topLeftCell="C7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3.5"/>
  <cols>
    <col min="1" max="1" width="5.21666666666667" style="40" customWidth="1"/>
    <col min="2" max="2" width="38.8833333333333" style="59" customWidth="1"/>
    <col min="3" max="3" width="10.3333333333333" style="58" customWidth="1"/>
    <col min="4" max="4" width="53.1083333333333" style="40" customWidth="1"/>
    <col min="5" max="5" width="9.775" style="40" customWidth="1"/>
    <col min="6" max="6" width="11.775" style="40" customWidth="1"/>
    <col min="7" max="8" width="10" style="40" customWidth="1"/>
    <col min="9" max="9" width="10.2166666666667" style="40" customWidth="1"/>
    <col min="10" max="10" width="10.1083333333333" style="40" customWidth="1"/>
    <col min="11" max="12" width="10" style="40" customWidth="1"/>
    <col min="13" max="13" width="15" style="95" customWidth="1"/>
    <col min="14" max="14" width="7.44166666666667" style="41" customWidth="1"/>
    <col min="15" max="16384" width="9" style="41"/>
  </cols>
  <sheetData>
    <row r="1" ht="22.2" customHeight="1" spans="1:13">
      <c r="A1" s="4" t="s">
        <v>630</v>
      </c>
      <c r="B1" s="96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2.2" customHeight="1" spans="1:13">
      <c r="A2" s="5" t="s">
        <v>98</v>
      </c>
      <c r="B2" s="5" t="s">
        <v>99</v>
      </c>
      <c r="C2" s="5" t="s">
        <v>100</v>
      </c>
      <c r="D2" s="5" t="s">
        <v>101</v>
      </c>
      <c r="E2" s="5" t="s">
        <v>102</v>
      </c>
      <c r="F2" s="5" t="s">
        <v>103</v>
      </c>
      <c r="G2" s="64" t="s">
        <v>118</v>
      </c>
      <c r="H2" s="5" t="s">
        <v>105</v>
      </c>
      <c r="I2" s="5"/>
      <c r="J2" s="5"/>
      <c r="K2" s="5"/>
      <c r="L2" s="5" t="s">
        <v>106</v>
      </c>
      <c r="M2" s="73" t="s">
        <v>107</v>
      </c>
    </row>
    <row r="3" ht="31.95" customHeight="1" spans="1:14">
      <c r="A3" s="5"/>
      <c r="B3" s="5"/>
      <c r="C3" s="5"/>
      <c r="D3" s="5"/>
      <c r="E3" s="5"/>
      <c r="F3" s="5"/>
      <c r="G3" s="64"/>
      <c r="H3" s="5" t="s">
        <v>108</v>
      </c>
      <c r="I3" s="5" t="s">
        <v>109</v>
      </c>
      <c r="J3" s="5" t="s">
        <v>110</v>
      </c>
      <c r="K3" s="5" t="s">
        <v>111</v>
      </c>
      <c r="L3" s="5"/>
      <c r="M3" s="73"/>
      <c r="N3" s="78">
        <v>1.3</v>
      </c>
    </row>
    <row r="4" s="38" customFormat="1" ht="31.95" hidden="1" customHeight="1" spans="1:16">
      <c r="A4" s="5"/>
      <c r="B4" s="7" t="s">
        <v>67</v>
      </c>
      <c r="C4" s="7" t="s">
        <v>112</v>
      </c>
      <c r="D4" s="7" t="s">
        <v>113</v>
      </c>
      <c r="E4" s="5"/>
      <c r="F4" s="5" t="s">
        <v>65</v>
      </c>
      <c r="G4" s="7" t="s">
        <v>114</v>
      </c>
      <c r="H4" s="5" t="s">
        <v>115</v>
      </c>
      <c r="I4" s="5" t="s">
        <v>116</v>
      </c>
      <c r="J4" s="5" t="s">
        <v>117</v>
      </c>
      <c r="K4" s="5" t="s">
        <v>118</v>
      </c>
      <c r="L4" s="5" t="s">
        <v>4</v>
      </c>
      <c r="M4" s="5" t="s">
        <v>112</v>
      </c>
      <c r="N4" s="20">
        <f>K5-SUM(G7:G1633)</f>
        <v>0</v>
      </c>
      <c r="O4" s="50">
        <f>C5+D5+M5-L5</f>
        <v>10.6958</v>
      </c>
      <c r="P4" s="31"/>
    </row>
    <row r="5" s="38" customFormat="1" hidden="1" spans="1:16">
      <c r="A5" s="5"/>
      <c r="B5" s="7">
        <f>SUM(B6:B6)</f>
        <v>7</v>
      </c>
      <c r="C5" s="42">
        <f>SUM(C6:C6)</f>
        <v>10.6958</v>
      </c>
      <c r="D5" s="42">
        <f>SUM(D6:D6)</f>
        <v>34.86181</v>
      </c>
      <c r="E5" s="43" t="s">
        <v>120</v>
      </c>
      <c r="F5" s="44">
        <f t="shared" ref="F5:M5" si="0">SUM(F6:F6)</f>
        <v>29</v>
      </c>
      <c r="G5" s="44">
        <f t="shared" si="0"/>
        <v>6</v>
      </c>
      <c r="H5" s="44">
        <f t="shared" si="0"/>
        <v>23</v>
      </c>
      <c r="I5" s="44">
        <f t="shared" si="0"/>
        <v>0</v>
      </c>
      <c r="J5" s="44">
        <f t="shared" si="0"/>
        <v>0</v>
      </c>
      <c r="K5" s="51">
        <f t="shared" si="0"/>
        <v>455576.1</v>
      </c>
      <c r="L5" s="42">
        <f t="shared" si="0"/>
        <v>45.55761</v>
      </c>
      <c r="M5" s="42">
        <f t="shared" si="0"/>
        <v>10.6958</v>
      </c>
      <c r="N5" s="20">
        <f t="shared" ref="N5:N6" si="1">F5-G5-H5-I5-J5</f>
        <v>0</v>
      </c>
      <c r="O5" s="31"/>
      <c r="P5" s="31"/>
    </row>
    <row r="6" s="39" customFormat="1" ht="22.2" hidden="1" customHeight="1" spans="1:16">
      <c r="A6" s="5"/>
      <c r="B6" s="5">
        <f>COUNTIFS($E$7:$E$1969,E6,$M$7:$M$1969,"十四五")</f>
        <v>7</v>
      </c>
      <c r="C6" s="45">
        <f>SUMPRODUCT(($E$7:$E$1969=E6)*($M$7:$M$1969="十四五")*($G$7:$G$1969))/10000</f>
        <v>10.6958</v>
      </c>
      <c r="D6" s="45">
        <f>L6-C6</f>
        <v>34.86181</v>
      </c>
      <c r="E6" s="46" t="s">
        <v>121</v>
      </c>
      <c r="F6" s="47">
        <f>COUNTIFS($E$7:$E$1633,E6)</f>
        <v>29</v>
      </c>
      <c r="G6" s="47">
        <f>COUNTIFS($E$7:$E$1633,E6,$G$7:$G$1633,"&lt;10000")</f>
        <v>6</v>
      </c>
      <c r="H6" s="47">
        <f>COUNTIFS($E$7:$E$1633,E6,$G$7:$G$1633,"&gt;=10000",$G$7:$G$1633,"&lt;50000")</f>
        <v>23</v>
      </c>
      <c r="I6" s="47">
        <f>COUNTIFS($E$7:$E$1633,E6,$G$7:$G$1633,"&gt;=50000",$G$7:$G$1633,"&lt;100000")</f>
        <v>0</v>
      </c>
      <c r="J6" s="47">
        <f>COUNTIFS($E$7:$E$1633,E6,$G$7:$G$1633,"&gt;=100000")</f>
        <v>0</v>
      </c>
      <c r="K6" s="53">
        <f>SUMIF($E$7:$E$1633,$E6,$G$7:$G$1633)</f>
        <v>455576.1</v>
      </c>
      <c r="L6" s="45">
        <f t="shared" ref="L6" si="2">K6/10000</f>
        <v>45.55761</v>
      </c>
      <c r="M6" s="45">
        <f>SUMPRODUCT(($E$7:$E$1684=E6)*($M$7:$M$1684="十四五")*($G$7:$G$1684))/10000</f>
        <v>10.6958</v>
      </c>
      <c r="N6" s="27">
        <f t="shared" si="1"/>
        <v>0</v>
      </c>
      <c r="O6" s="55"/>
      <c r="P6" s="55"/>
    </row>
    <row r="7" s="92" customFormat="1" ht="12.75" spans="1:13">
      <c r="A7" s="33">
        <v>1</v>
      </c>
      <c r="B7" s="15" t="s">
        <v>631</v>
      </c>
      <c r="C7" s="33" t="s">
        <v>632</v>
      </c>
      <c r="D7" s="14" t="s">
        <v>633</v>
      </c>
      <c r="E7" s="33" t="s">
        <v>121</v>
      </c>
      <c r="F7" s="33" t="s">
        <v>146</v>
      </c>
      <c r="G7" s="80">
        <v>21763.2</v>
      </c>
      <c r="H7" s="80">
        <f t="shared" ref="H7:H35" si="3">G7</f>
        <v>21763.2</v>
      </c>
      <c r="I7" s="33"/>
      <c r="J7" s="33"/>
      <c r="K7" s="33"/>
      <c r="L7" s="14"/>
      <c r="M7" s="14" t="s">
        <v>125</v>
      </c>
    </row>
    <row r="8" s="92" customFormat="1" ht="12.75" spans="1:13">
      <c r="A8" s="33">
        <v>2</v>
      </c>
      <c r="B8" s="15" t="s">
        <v>634</v>
      </c>
      <c r="C8" s="33" t="s">
        <v>632</v>
      </c>
      <c r="D8" s="14" t="s">
        <v>635</v>
      </c>
      <c r="E8" s="33" t="s">
        <v>121</v>
      </c>
      <c r="F8" s="33" t="s">
        <v>636</v>
      </c>
      <c r="G8" s="80">
        <v>16963.2</v>
      </c>
      <c r="H8" s="80">
        <f t="shared" si="3"/>
        <v>16963.2</v>
      </c>
      <c r="I8" s="33"/>
      <c r="J8" s="33"/>
      <c r="K8" s="33"/>
      <c r="L8" s="14"/>
      <c r="M8" s="14" t="s">
        <v>125</v>
      </c>
    </row>
    <row r="9" s="92" customFormat="1" ht="12.75" spans="1:13">
      <c r="A9" s="33">
        <v>3</v>
      </c>
      <c r="B9" s="15" t="s">
        <v>637</v>
      </c>
      <c r="C9" s="33" t="s">
        <v>632</v>
      </c>
      <c r="D9" s="14" t="s">
        <v>638</v>
      </c>
      <c r="E9" s="33" t="s">
        <v>121</v>
      </c>
      <c r="F9" s="33" t="s">
        <v>639</v>
      </c>
      <c r="G9" s="80">
        <v>14372.1</v>
      </c>
      <c r="H9" s="80">
        <f t="shared" si="3"/>
        <v>14372.1</v>
      </c>
      <c r="I9" s="33"/>
      <c r="J9" s="33"/>
      <c r="K9" s="33"/>
      <c r="L9" s="14"/>
      <c r="M9" s="14" t="s">
        <v>125</v>
      </c>
    </row>
    <row r="10" s="92" customFormat="1" ht="12.75" spans="1:13">
      <c r="A10" s="33">
        <v>4</v>
      </c>
      <c r="B10" s="15" t="s">
        <v>640</v>
      </c>
      <c r="C10" s="33" t="s">
        <v>632</v>
      </c>
      <c r="D10" s="14" t="s">
        <v>641</v>
      </c>
      <c r="E10" s="33" t="s">
        <v>121</v>
      </c>
      <c r="F10" s="33" t="s">
        <v>642</v>
      </c>
      <c r="G10" s="80">
        <v>8118</v>
      </c>
      <c r="H10" s="80">
        <f t="shared" si="3"/>
        <v>8118</v>
      </c>
      <c r="I10" s="33"/>
      <c r="J10" s="33"/>
      <c r="K10" s="33"/>
      <c r="L10" s="14"/>
      <c r="M10" s="14" t="s">
        <v>125</v>
      </c>
    </row>
    <row r="11" s="92" customFormat="1" ht="12.75" spans="1:13">
      <c r="A11" s="33">
        <v>5</v>
      </c>
      <c r="B11" s="15" t="s">
        <v>643</v>
      </c>
      <c r="C11" s="33" t="s">
        <v>632</v>
      </c>
      <c r="D11" s="14" t="s">
        <v>644</v>
      </c>
      <c r="E11" s="33" t="s">
        <v>121</v>
      </c>
      <c r="F11" s="33" t="s">
        <v>645</v>
      </c>
      <c r="G11" s="80">
        <v>10029.2</v>
      </c>
      <c r="H11" s="80">
        <f t="shared" si="3"/>
        <v>10029.2</v>
      </c>
      <c r="I11" s="33"/>
      <c r="J11" s="33"/>
      <c r="K11" s="33"/>
      <c r="L11" s="14"/>
      <c r="M11" s="14" t="s">
        <v>125</v>
      </c>
    </row>
    <row r="12" s="92" customFormat="1" ht="12.75" spans="1:13">
      <c r="A12" s="33">
        <v>6</v>
      </c>
      <c r="B12" s="15" t="s">
        <v>646</v>
      </c>
      <c r="C12" s="33" t="s">
        <v>632</v>
      </c>
      <c r="D12" s="14" t="s">
        <v>647</v>
      </c>
      <c r="E12" s="33" t="s">
        <v>121</v>
      </c>
      <c r="F12" s="33" t="s">
        <v>648</v>
      </c>
      <c r="G12" s="80">
        <v>18928.4</v>
      </c>
      <c r="H12" s="80">
        <f t="shared" si="3"/>
        <v>18928.4</v>
      </c>
      <c r="I12" s="33"/>
      <c r="J12" s="33"/>
      <c r="K12" s="33"/>
      <c r="L12" s="14"/>
      <c r="M12" s="14" t="s">
        <v>125</v>
      </c>
    </row>
    <row r="13" s="92" customFormat="1" ht="12.75" spans="1:13">
      <c r="A13" s="33">
        <v>7</v>
      </c>
      <c r="B13" s="15" t="s">
        <v>649</v>
      </c>
      <c r="C13" s="33" t="s">
        <v>632</v>
      </c>
      <c r="D13" s="14" t="s">
        <v>650</v>
      </c>
      <c r="E13" s="33" t="s">
        <v>121</v>
      </c>
      <c r="F13" s="33" t="s">
        <v>146</v>
      </c>
      <c r="G13" s="80">
        <v>16783.9</v>
      </c>
      <c r="H13" s="80">
        <f t="shared" si="3"/>
        <v>16783.9</v>
      </c>
      <c r="I13" s="33"/>
      <c r="J13" s="33"/>
      <c r="K13" s="33"/>
      <c r="L13" s="14"/>
      <c r="M13" s="14" t="s">
        <v>125</v>
      </c>
    </row>
    <row r="14" s="93" customFormat="1" ht="12.75" hidden="1" spans="1:13">
      <c r="A14" s="66">
        <v>8</v>
      </c>
      <c r="B14" s="67" t="s">
        <v>651</v>
      </c>
      <c r="C14" s="66" t="s">
        <v>632</v>
      </c>
      <c r="D14" s="65" t="s">
        <v>652</v>
      </c>
      <c r="E14" s="66" t="s">
        <v>121</v>
      </c>
      <c r="F14" s="66" t="s">
        <v>337</v>
      </c>
      <c r="G14" s="97">
        <v>26001.4</v>
      </c>
      <c r="H14" s="97">
        <f t="shared" si="3"/>
        <v>26001.4</v>
      </c>
      <c r="I14" s="66"/>
      <c r="J14" s="66"/>
      <c r="K14" s="66"/>
      <c r="L14" s="65"/>
      <c r="M14" s="65" t="s">
        <v>175</v>
      </c>
    </row>
    <row r="15" s="93" customFormat="1" ht="12.75" hidden="1" spans="1:13">
      <c r="A15" s="66">
        <v>9</v>
      </c>
      <c r="B15" s="67" t="s">
        <v>653</v>
      </c>
      <c r="C15" s="66" t="s">
        <v>127</v>
      </c>
      <c r="D15" s="65" t="s">
        <v>654</v>
      </c>
      <c r="E15" s="66" t="s">
        <v>121</v>
      </c>
      <c r="F15" s="66" t="s">
        <v>337</v>
      </c>
      <c r="G15" s="97">
        <v>24058.2</v>
      </c>
      <c r="H15" s="97">
        <f t="shared" si="3"/>
        <v>24058.2</v>
      </c>
      <c r="I15" s="66"/>
      <c r="J15" s="66"/>
      <c r="K15" s="66"/>
      <c r="L15" s="65"/>
      <c r="M15" s="65" t="s">
        <v>175</v>
      </c>
    </row>
    <row r="16" s="93" customFormat="1" ht="12.75" hidden="1" spans="1:13">
      <c r="A16" s="66">
        <v>10</v>
      </c>
      <c r="B16" s="67" t="s">
        <v>655</v>
      </c>
      <c r="C16" s="66" t="s">
        <v>127</v>
      </c>
      <c r="D16" s="65" t="s">
        <v>656</v>
      </c>
      <c r="E16" s="66" t="s">
        <v>121</v>
      </c>
      <c r="F16" s="66" t="s">
        <v>337</v>
      </c>
      <c r="G16" s="97">
        <v>18928.6</v>
      </c>
      <c r="H16" s="97">
        <f t="shared" si="3"/>
        <v>18928.6</v>
      </c>
      <c r="I16" s="66"/>
      <c r="J16" s="66"/>
      <c r="K16" s="66"/>
      <c r="L16" s="65"/>
      <c r="M16" s="65" t="s">
        <v>175</v>
      </c>
    </row>
    <row r="17" s="93" customFormat="1" ht="12.75" hidden="1" spans="1:13">
      <c r="A17" s="66">
        <v>11</v>
      </c>
      <c r="B17" s="67" t="s">
        <v>657</v>
      </c>
      <c r="C17" s="66" t="s">
        <v>127</v>
      </c>
      <c r="D17" s="65" t="s">
        <v>658</v>
      </c>
      <c r="E17" s="66" t="s">
        <v>121</v>
      </c>
      <c r="F17" s="66" t="s">
        <v>337</v>
      </c>
      <c r="G17" s="97">
        <v>28760.6</v>
      </c>
      <c r="H17" s="97">
        <f t="shared" si="3"/>
        <v>28760.6</v>
      </c>
      <c r="I17" s="66"/>
      <c r="J17" s="66"/>
      <c r="K17" s="66"/>
      <c r="L17" s="65"/>
      <c r="M17" s="65" t="s">
        <v>175</v>
      </c>
    </row>
    <row r="18" s="93" customFormat="1" ht="25.5" hidden="1" spans="1:13">
      <c r="A18" s="66">
        <v>12</v>
      </c>
      <c r="B18" s="67" t="s">
        <v>659</v>
      </c>
      <c r="C18" s="66" t="s">
        <v>127</v>
      </c>
      <c r="D18" s="65" t="s">
        <v>660</v>
      </c>
      <c r="E18" s="66" t="s">
        <v>121</v>
      </c>
      <c r="F18" s="66" t="s">
        <v>337</v>
      </c>
      <c r="G18" s="97">
        <v>6007.8</v>
      </c>
      <c r="H18" s="97">
        <f t="shared" si="3"/>
        <v>6007.8</v>
      </c>
      <c r="I18" s="66"/>
      <c r="J18" s="66"/>
      <c r="K18" s="66"/>
      <c r="L18" s="65"/>
      <c r="M18" s="65" t="s">
        <v>175</v>
      </c>
    </row>
    <row r="19" s="93" customFormat="1" ht="12.75" hidden="1" spans="1:13">
      <c r="A19" s="66">
        <v>13</v>
      </c>
      <c r="B19" s="67" t="s">
        <v>661</v>
      </c>
      <c r="C19" s="66" t="s">
        <v>127</v>
      </c>
      <c r="D19" s="65" t="s">
        <v>662</v>
      </c>
      <c r="E19" s="66" t="s">
        <v>121</v>
      </c>
      <c r="F19" s="66" t="s">
        <v>337</v>
      </c>
      <c r="G19" s="97">
        <v>18945.2</v>
      </c>
      <c r="H19" s="97">
        <f t="shared" si="3"/>
        <v>18945.2</v>
      </c>
      <c r="I19" s="66"/>
      <c r="J19" s="66"/>
      <c r="K19" s="66"/>
      <c r="L19" s="65"/>
      <c r="M19" s="65" t="s">
        <v>175</v>
      </c>
    </row>
    <row r="20" s="93" customFormat="1" ht="12.75" hidden="1" spans="1:13">
      <c r="A20" s="66">
        <v>14</v>
      </c>
      <c r="B20" s="67" t="s">
        <v>663</v>
      </c>
      <c r="C20" s="66" t="s">
        <v>127</v>
      </c>
      <c r="D20" s="65" t="s">
        <v>664</v>
      </c>
      <c r="E20" s="66" t="s">
        <v>121</v>
      </c>
      <c r="F20" s="66" t="s">
        <v>337</v>
      </c>
      <c r="G20" s="97">
        <v>33507.1</v>
      </c>
      <c r="H20" s="97">
        <f t="shared" si="3"/>
        <v>33507.1</v>
      </c>
      <c r="I20" s="66"/>
      <c r="J20" s="66"/>
      <c r="K20" s="66"/>
      <c r="L20" s="65"/>
      <c r="M20" s="65" t="s">
        <v>175</v>
      </c>
    </row>
    <row r="21" s="93" customFormat="1" ht="12.75" hidden="1" spans="1:13">
      <c r="A21" s="66">
        <v>15</v>
      </c>
      <c r="B21" s="67" t="s">
        <v>665</v>
      </c>
      <c r="C21" s="66" t="s">
        <v>127</v>
      </c>
      <c r="D21" s="65" t="s">
        <v>666</v>
      </c>
      <c r="E21" s="66" t="s">
        <v>121</v>
      </c>
      <c r="F21" s="66" t="s">
        <v>337</v>
      </c>
      <c r="G21" s="97">
        <v>24510.7</v>
      </c>
      <c r="H21" s="97">
        <f t="shared" si="3"/>
        <v>24510.7</v>
      </c>
      <c r="I21" s="66"/>
      <c r="J21" s="66"/>
      <c r="K21" s="66"/>
      <c r="L21" s="65"/>
      <c r="M21" s="65" t="s">
        <v>175</v>
      </c>
    </row>
    <row r="22" s="94" customFormat="1" ht="12.75" hidden="1" spans="1:13">
      <c r="A22" s="66">
        <v>16</v>
      </c>
      <c r="B22" s="67" t="s">
        <v>667</v>
      </c>
      <c r="C22" s="66" t="s">
        <v>127</v>
      </c>
      <c r="D22" s="65" t="s">
        <v>668</v>
      </c>
      <c r="E22" s="66" t="s">
        <v>121</v>
      </c>
      <c r="F22" s="66" t="s">
        <v>539</v>
      </c>
      <c r="G22" s="98">
        <v>23914.3</v>
      </c>
      <c r="H22" s="97">
        <f t="shared" si="3"/>
        <v>23914.3</v>
      </c>
      <c r="I22" s="65"/>
      <c r="J22" s="65"/>
      <c r="K22" s="65"/>
      <c r="L22" s="65" t="s">
        <v>669</v>
      </c>
      <c r="M22" s="65" t="s">
        <v>315</v>
      </c>
    </row>
    <row r="23" s="94" customFormat="1" ht="12.75" hidden="1" spans="1:13">
      <c r="A23" s="66">
        <v>17</v>
      </c>
      <c r="B23" s="67" t="s">
        <v>670</v>
      </c>
      <c r="C23" s="66" t="s">
        <v>127</v>
      </c>
      <c r="D23" s="65" t="s">
        <v>671</v>
      </c>
      <c r="E23" s="66" t="s">
        <v>121</v>
      </c>
      <c r="F23" s="66" t="s">
        <v>539</v>
      </c>
      <c r="G23" s="98">
        <v>16304.8</v>
      </c>
      <c r="H23" s="97">
        <f t="shared" si="3"/>
        <v>16304.8</v>
      </c>
      <c r="I23" s="65"/>
      <c r="J23" s="65"/>
      <c r="K23" s="65"/>
      <c r="L23" s="65" t="s">
        <v>669</v>
      </c>
      <c r="M23" s="65" t="s">
        <v>315</v>
      </c>
    </row>
    <row r="24" s="94" customFormat="1" ht="12.75" hidden="1" spans="1:13">
      <c r="A24" s="66">
        <v>18</v>
      </c>
      <c r="B24" s="67" t="s">
        <v>672</v>
      </c>
      <c r="C24" s="66" t="s">
        <v>127</v>
      </c>
      <c r="D24" s="65" t="s">
        <v>673</v>
      </c>
      <c r="E24" s="66" t="s">
        <v>121</v>
      </c>
      <c r="F24" s="66" t="s">
        <v>539</v>
      </c>
      <c r="G24" s="98">
        <v>12641.2</v>
      </c>
      <c r="H24" s="97">
        <f t="shared" si="3"/>
        <v>12641.2</v>
      </c>
      <c r="I24" s="65"/>
      <c r="J24" s="65"/>
      <c r="K24" s="65"/>
      <c r="L24" s="65" t="s">
        <v>669</v>
      </c>
      <c r="M24" s="65" t="s">
        <v>315</v>
      </c>
    </row>
    <row r="25" s="94" customFormat="1" ht="12.75" hidden="1" spans="1:13">
      <c r="A25" s="66">
        <v>19</v>
      </c>
      <c r="B25" s="67" t="s">
        <v>674</v>
      </c>
      <c r="C25" s="66" t="s">
        <v>127</v>
      </c>
      <c r="D25" s="65" t="s">
        <v>675</v>
      </c>
      <c r="E25" s="66" t="s">
        <v>121</v>
      </c>
      <c r="F25" s="66" t="s">
        <v>539</v>
      </c>
      <c r="G25" s="98">
        <v>6613.8</v>
      </c>
      <c r="H25" s="97">
        <f t="shared" si="3"/>
        <v>6613.8</v>
      </c>
      <c r="I25" s="65"/>
      <c r="J25" s="65"/>
      <c r="K25" s="65"/>
      <c r="L25" s="65" t="s">
        <v>669</v>
      </c>
      <c r="M25" s="65" t="s">
        <v>315</v>
      </c>
    </row>
    <row r="26" s="94" customFormat="1" ht="12.75" hidden="1" spans="1:13">
      <c r="A26" s="66">
        <v>20</v>
      </c>
      <c r="B26" s="67" t="s">
        <v>676</v>
      </c>
      <c r="C26" s="66" t="s">
        <v>127</v>
      </c>
      <c r="D26" s="65" t="s">
        <v>677</v>
      </c>
      <c r="E26" s="66" t="s">
        <v>121</v>
      </c>
      <c r="F26" s="66" t="s">
        <v>539</v>
      </c>
      <c r="G26" s="98">
        <v>7519.2</v>
      </c>
      <c r="H26" s="97">
        <f t="shared" si="3"/>
        <v>7519.2</v>
      </c>
      <c r="I26" s="65"/>
      <c r="J26" s="65"/>
      <c r="K26" s="65"/>
      <c r="L26" s="65" t="s">
        <v>669</v>
      </c>
      <c r="M26" s="65" t="s">
        <v>315</v>
      </c>
    </row>
    <row r="27" s="94" customFormat="1" ht="12.75" hidden="1" spans="1:13">
      <c r="A27" s="66">
        <v>21</v>
      </c>
      <c r="B27" s="67" t="s">
        <v>678</v>
      </c>
      <c r="C27" s="66" t="s">
        <v>127</v>
      </c>
      <c r="D27" s="65" t="s">
        <v>679</v>
      </c>
      <c r="E27" s="66" t="s">
        <v>121</v>
      </c>
      <c r="F27" s="66" t="s">
        <v>539</v>
      </c>
      <c r="G27" s="98">
        <v>3897.9</v>
      </c>
      <c r="H27" s="97">
        <f t="shared" si="3"/>
        <v>3897.9</v>
      </c>
      <c r="I27" s="65"/>
      <c r="J27" s="65"/>
      <c r="K27" s="65"/>
      <c r="L27" s="65" t="s">
        <v>669</v>
      </c>
      <c r="M27" s="65" t="s">
        <v>315</v>
      </c>
    </row>
    <row r="28" s="94" customFormat="1" ht="12.75" hidden="1" spans="1:13">
      <c r="A28" s="66">
        <v>22</v>
      </c>
      <c r="B28" s="67" t="s">
        <v>680</v>
      </c>
      <c r="C28" s="66" t="s">
        <v>127</v>
      </c>
      <c r="D28" s="65" t="s">
        <v>681</v>
      </c>
      <c r="E28" s="66" t="s">
        <v>121</v>
      </c>
      <c r="F28" s="66" t="s">
        <v>539</v>
      </c>
      <c r="G28" s="98">
        <v>10306.7</v>
      </c>
      <c r="H28" s="97">
        <f t="shared" si="3"/>
        <v>10306.7</v>
      </c>
      <c r="I28" s="65"/>
      <c r="J28" s="65"/>
      <c r="K28" s="65"/>
      <c r="L28" s="65" t="s">
        <v>669</v>
      </c>
      <c r="M28" s="65" t="s">
        <v>315</v>
      </c>
    </row>
    <row r="29" s="94" customFormat="1" ht="12.75" hidden="1" spans="1:13">
      <c r="A29" s="66">
        <v>23</v>
      </c>
      <c r="B29" s="67" t="s">
        <v>682</v>
      </c>
      <c r="C29" s="66" t="s">
        <v>127</v>
      </c>
      <c r="D29" s="65" t="s">
        <v>683</v>
      </c>
      <c r="E29" s="66" t="s">
        <v>121</v>
      </c>
      <c r="F29" s="66" t="s">
        <v>539</v>
      </c>
      <c r="G29" s="98">
        <v>7289.1</v>
      </c>
      <c r="H29" s="97">
        <f t="shared" si="3"/>
        <v>7289.1</v>
      </c>
      <c r="I29" s="65"/>
      <c r="J29" s="65"/>
      <c r="K29" s="65"/>
      <c r="L29" s="65" t="s">
        <v>669</v>
      </c>
      <c r="M29" s="65" t="s">
        <v>315</v>
      </c>
    </row>
    <row r="30" s="94" customFormat="1" ht="12.75" hidden="1" spans="1:13">
      <c r="A30" s="66">
        <v>24</v>
      </c>
      <c r="B30" s="67" t="s">
        <v>684</v>
      </c>
      <c r="C30" s="66" t="s">
        <v>127</v>
      </c>
      <c r="D30" s="65" t="s">
        <v>685</v>
      </c>
      <c r="E30" s="66" t="s">
        <v>121</v>
      </c>
      <c r="F30" s="66" t="s">
        <v>539</v>
      </c>
      <c r="G30" s="98">
        <v>10841.8</v>
      </c>
      <c r="H30" s="97">
        <f t="shared" si="3"/>
        <v>10841.8</v>
      </c>
      <c r="I30" s="65"/>
      <c r="J30" s="65"/>
      <c r="K30" s="65"/>
      <c r="L30" s="65" t="s">
        <v>669</v>
      </c>
      <c r="M30" s="65" t="s">
        <v>315</v>
      </c>
    </row>
    <row r="31" s="94" customFormat="1" ht="12.75" hidden="1" spans="1:13">
      <c r="A31" s="66">
        <v>25</v>
      </c>
      <c r="B31" s="67" t="s">
        <v>686</v>
      </c>
      <c r="C31" s="66" t="s">
        <v>127</v>
      </c>
      <c r="D31" s="65" t="s">
        <v>687</v>
      </c>
      <c r="E31" s="66" t="s">
        <v>121</v>
      </c>
      <c r="F31" s="66" t="s">
        <v>539</v>
      </c>
      <c r="G31" s="98">
        <v>12992.8</v>
      </c>
      <c r="H31" s="97">
        <f t="shared" si="3"/>
        <v>12992.8</v>
      </c>
      <c r="I31" s="65"/>
      <c r="J31" s="65"/>
      <c r="K31" s="65"/>
      <c r="L31" s="65" t="s">
        <v>669</v>
      </c>
      <c r="M31" s="65" t="s">
        <v>315</v>
      </c>
    </row>
    <row r="32" s="94" customFormat="1" ht="12.75" hidden="1" spans="1:13">
      <c r="A32" s="66">
        <v>26</v>
      </c>
      <c r="B32" s="67" t="s">
        <v>688</v>
      </c>
      <c r="C32" s="66" t="s">
        <v>127</v>
      </c>
      <c r="D32" s="65" t="s">
        <v>689</v>
      </c>
      <c r="E32" s="66" t="s">
        <v>121</v>
      </c>
      <c r="F32" s="66" t="s">
        <v>539</v>
      </c>
      <c r="G32" s="98">
        <v>12299.4</v>
      </c>
      <c r="H32" s="97">
        <f t="shared" si="3"/>
        <v>12299.4</v>
      </c>
      <c r="I32" s="65"/>
      <c r="J32" s="65"/>
      <c r="K32" s="65"/>
      <c r="L32" s="65" t="s">
        <v>669</v>
      </c>
      <c r="M32" s="65" t="s">
        <v>315</v>
      </c>
    </row>
    <row r="33" s="94" customFormat="1" ht="12.75" hidden="1" spans="1:13">
      <c r="A33" s="66">
        <v>27</v>
      </c>
      <c r="B33" s="67" t="s">
        <v>690</v>
      </c>
      <c r="C33" s="66" t="s">
        <v>127</v>
      </c>
      <c r="D33" s="65" t="s">
        <v>691</v>
      </c>
      <c r="E33" s="66" t="s">
        <v>121</v>
      </c>
      <c r="F33" s="66" t="s">
        <v>539</v>
      </c>
      <c r="G33" s="98">
        <v>15678.8</v>
      </c>
      <c r="H33" s="97">
        <f t="shared" si="3"/>
        <v>15678.8</v>
      </c>
      <c r="I33" s="65"/>
      <c r="J33" s="65"/>
      <c r="K33" s="65"/>
      <c r="L33" s="65" t="s">
        <v>669</v>
      </c>
      <c r="M33" s="65" t="s">
        <v>315</v>
      </c>
    </row>
    <row r="34" s="94" customFormat="1" ht="12.75" hidden="1" spans="1:13">
      <c r="A34" s="66">
        <v>28</v>
      </c>
      <c r="B34" s="67" t="s">
        <v>692</v>
      </c>
      <c r="C34" s="66" t="s">
        <v>127</v>
      </c>
      <c r="D34" s="65" t="s">
        <v>693</v>
      </c>
      <c r="E34" s="66" t="s">
        <v>121</v>
      </c>
      <c r="F34" s="66" t="s">
        <v>539</v>
      </c>
      <c r="G34" s="98">
        <v>15673.2</v>
      </c>
      <c r="H34" s="97">
        <f t="shared" si="3"/>
        <v>15673.2</v>
      </c>
      <c r="I34" s="65"/>
      <c r="J34" s="65"/>
      <c r="K34" s="65"/>
      <c r="L34" s="65" t="s">
        <v>669</v>
      </c>
      <c r="M34" s="65" t="s">
        <v>315</v>
      </c>
    </row>
    <row r="35" s="94" customFormat="1" ht="12.75" hidden="1" spans="1:13">
      <c r="A35" s="66">
        <v>29</v>
      </c>
      <c r="B35" s="67" t="s">
        <v>694</v>
      </c>
      <c r="C35" s="66" t="s">
        <v>127</v>
      </c>
      <c r="D35" s="65" t="s">
        <v>695</v>
      </c>
      <c r="E35" s="66" t="s">
        <v>121</v>
      </c>
      <c r="F35" s="66" t="s">
        <v>539</v>
      </c>
      <c r="G35" s="98">
        <v>11925.5</v>
      </c>
      <c r="H35" s="97">
        <f t="shared" si="3"/>
        <v>11925.5</v>
      </c>
      <c r="I35" s="65"/>
      <c r="J35" s="65"/>
      <c r="K35" s="65"/>
      <c r="L35" s="65" t="s">
        <v>669</v>
      </c>
      <c r="M35" s="65" t="s">
        <v>315</v>
      </c>
    </row>
  </sheetData>
  <sortState ref="7:57">
    <sortCondition ref="E7:E57" customList="楚雄市,双柏县,牟定县,南华县,姚安县,大姚县,永仁县,元谋县,武定县,禄丰县"/>
  </sortState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4">
    <cfRule type="duplicateValues" dxfId="0" priority="3"/>
    <cfRule type="duplicateValues" dxfId="0" priority="4"/>
  </conditionalFormatting>
  <conditionalFormatting sqref="B6">
    <cfRule type="duplicateValues" dxfId="0" priority="2"/>
  </conditionalFormatting>
  <conditionalFormatting sqref="B14:B35">
    <cfRule type="duplicateValues" dxfId="0" priority="1"/>
  </conditionalFormatting>
  <conditionalFormatting sqref="O4:O6">
    <cfRule type="cellIs" dxfId="1" priority="6" operator="greaterThan">
      <formula>750</formula>
    </cfRule>
  </conditionalFormatting>
  <conditionalFormatting sqref="B1:B3 B7:B13 B36:B1048576">
    <cfRule type="duplicateValues" dxfId="0" priority="5"/>
  </conditionalFormatting>
  <printOptions horizontalCentered="1"/>
  <pageMargins left="0.984251968503937" right="0.708661417322835" top="0.78740157480315" bottom="0.78740157480315" header="0.31496062992126" footer="0.31496062992126"/>
  <pageSetup paperSize="8" scale="90" fitToHeight="0" orientation="landscape"/>
  <headerFooter>
    <oddFooter>&amp;C第 &amp;P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9"/>
  <sheetViews>
    <sheetView view="pageBreakPreview" zoomScaleNormal="100" workbookViewId="0">
      <pane xSplit="2" ySplit="6" topLeftCell="D7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3.5"/>
  <cols>
    <col min="1" max="1" width="5.775" style="58" customWidth="1"/>
    <col min="2" max="2" width="35.775" style="84" customWidth="1"/>
    <col min="3" max="3" width="11.775" style="60" customWidth="1"/>
    <col min="4" max="4" width="68.6666666666667" style="61" customWidth="1"/>
    <col min="5" max="5" width="8.66666666666667" style="60" customWidth="1"/>
    <col min="6" max="6" width="11.3333333333333" style="60" customWidth="1"/>
    <col min="7" max="7" width="9.44166666666667" style="62" customWidth="1"/>
    <col min="8" max="8" width="10.2166666666667" style="60" customWidth="1"/>
    <col min="9" max="10" width="9.21666666666667" style="60" customWidth="1"/>
    <col min="11" max="11" width="10.1083333333333" style="60" customWidth="1"/>
    <col min="12" max="12" width="9.88333333333333" style="60" customWidth="1"/>
    <col min="13" max="13" width="15" style="38" customWidth="1"/>
    <col min="14" max="16384" width="9" style="41"/>
  </cols>
  <sheetData>
    <row r="1" ht="22.2" customHeight="1" spans="1:13">
      <c r="A1" s="4" t="s">
        <v>696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2.2" customHeight="1" spans="1:13">
      <c r="A2" s="5" t="s">
        <v>98</v>
      </c>
      <c r="B2" s="7" t="s">
        <v>99</v>
      </c>
      <c r="C2" s="7" t="s">
        <v>347</v>
      </c>
      <c r="D2" s="7" t="s">
        <v>101</v>
      </c>
      <c r="E2" s="7" t="s">
        <v>293</v>
      </c>
      <c r="F2" s="7" t="s">
        <v>697</v>
      </c>
      <c r="G2" s="85" t="s">
        <v>118</v>
      </c>
      <c r="H2" s="7" t="s">
        <v>105</v>
      </c>
      <c r="I2" s="7"/>
      <c r="J2" s="7"/>
      <c r="K2" s="7"/>
      <c r="L2" s="5" t="s">
        <v>106</v>
      </c>
      <c r="M2" s="73" t="s">
        <v>107</v>
      </c>
    </row>
    <row r="3" ht="31.95" customHeight="1" spans="1:14">
      <c r="A3" s="5"/>
      <c r="B3" s="7"/>
      <c r="C3" s="7"/>
      <c r="D3" s="7"/>
      <c r="E3" s="7"/>
      <c r="F3" s="7"/>
      <c r="G3" s="85"/>
      <c r="H3" s="7" t="s">
        <v>108</v>
      </c>
      <c r="I3" s="7" t="s">
        <v>109</v>
      </c>
      <c r="J3" s="7" t="s">
        <v>110</v>
      </c>
      <c r="K3" s="7" t="s">
        <v>111</v>
      </c>
      <c r="L3" s="5"/>
      <c r="M3" s="73"/>
      <c r="N3" s="41">
        <v>1.5</v>
      </c>
    </row>
    <row r="4" s="38" customFormat="1" ht="27" hidden="1" spans="1:16">
      <c r="A4" s="5"/>
      <c r="B4" s="7" t="s">
        <v>67</v>
      </c>
      <c r="C4" s="7" t="s">
        <v>112</v>
      </c>
      <c r="D4" s="7" t="s">
        <v>113</v>
      </c>
      <c r="E4" s="7"/>
      <c r="F4" s="7" t="s">
        <v>65</v>
      </c>
      <c r="G4" s="7" t="s">
        <v>114</v>
      </c>
      <c r="H4" s="7" t="s">
        <v>115</v>
      </c>
      <c r="I4" s="7" t="s">
        <v>116</v>
      </c>
      <c r="J4" s="7" t="s">
        <v>117</v>
      </c>
      <c r="K4" s="7" t="s">
        <v>118</v>
      </c>
      <c r="L4" s="5" t="s">
        <v>4</v>
      </c>
      <c r="M4" s="5" t="s">
        <v>112</v>
      </c>
      <c r="N4" s="20">
        <f>K5-SUM(G7:G1691)</f>
        <v>0</v>
      </c>
      <c r="O4" s="50">
        <f>C5+D5+M5-L5</f>
        <v>36.98028</v>
      </c>
      <c r="P4" s="31"/>
    </row>
    <row r="5" s="38" customFormat="1" hidden="1" spans="1:16">
      <c r="A5" s="5"/>
      <c r="B5" s="7">
        <f>SUM(B6:B6)</f>
        <v>7</v>
      </c>
      <c r="C5" s="86">
        <f>SUM(C6:C6)</f>
        <v>36.98028</v>
      </c>
      <c r="D5" s="86">
        <f>SUM(D6:D6)</f>
        <v>15.1732234</v>
      </c>
      <c r="E5" s="43" t="s">
        <v>120</v>
      </c>
      <c r="F5" s="44">
        <f t="shared" ref="F5:M5" si="0">SUM(F6:F6)</f>
        <v>25</v>
      </c>
      <c r="G5" s="44">
        <f t="shared" si="0"/>
        <v>13</v>
      </c>
      <c r="H5" s="44">
        <f t="shared" si="0"/>
        <v>10</v>
      </c>
      <c r="I5" s="44">
        <f t="shared" si="0"/>
        <v>1</v>
      </c>
      <c r="J5" s="44">
        <f t="shared" si="0"/>
        <v>1</v>
      </c>
      <c r="K5" s="90">
        <f t="shared" si="0"/>
        <v>521535.034</v>
      </c>
      <c r="L5" s="42">
        <f t="shared" si="0"/>
        <v>52.1535034</v>
      </c>
      <c r="M5" s="42">
        <f t="shared" si="0"/>
        <v>36.98028</v>
      </c>
      <c r="N5" s="20">
        <f t="shared" ref="N5:N6" si="1">F5-G5-H5-I5-J5</f>
        <v>0</v>
      </c>
      <c r="O5" s="31"/>
      <c r="P5" s="31"/>
    </row>
    <row r="6" s="39" customFormat="1" ht="22.2" hidden="1" customHeight="1" spans="1:16">
      <c r="A6" s="5"/>
      <c r="B6" s="7">
        <f>COUNTIFS($E$7:$E$1969,E6,$M$7:$M$1969,"十四五")</f>
        <v>7</v>
      </c>
      <c r="C6" s="87">
        <f>SUMPRODUCT(($E$7:$E$1969=E6)*($M$7:$M$1969="十四五")*($G$7:$G$1969))/10000</f>
        <v>36.98028</v>
      </c>
      <c r="D6" s="87">
        <f>L6-C6</f>
        <v>15.1732234</v>
      </c>
      <c r="E6" s="46" t="s">
        <v>121</v>
      </c>
      <c r="F6" s="47">
        <f>COUNTIFS($E$7:$E$1691,E6)</f>
        <v>25</v>
      </c>
      <c r="G6" s="47">
        <f>COUNTIFS($E$7:$E$1691,E6,$G$7:$G$1691,"&lt;10000")</f>
        <v>13</v>
      </c>
      <c r="H6" s="47">
        <f>COUNTIFS($E$7:$E$1691,E6,$G$7:$G$1691,"&gt;=10000",$G$7:$G$1691,"&lt;50000")</f>
        <v>10</v>
      </c>
      <c r="I6" s="47">
        <f>COUNTIFS($E$7:$E$1691,E6,$G$7:$G$1691,"&gt;=50000",$G$7:$G$1691,"&lt;100000")</f>
        <v>1</v>
      </c>
      <c r="J6" s="47">
        <f>COUNTIFS($E$7:$E$1691,E6,$G$7:$G$1691,"&gt;=100000")</f>
        <v>1</v>
      </c>
      <c r="K6" s="91">
        <f>SUMIF($E$7:$E$1691,$E6,$G$7:$G$1691)</f>
        <v>521535.034</v>
      </c>
      <c r="L6" s="45">
        <f t="shared" ref="L6" si="2">K6/10000</f>
        <v>52.1535034</v>
      </c>
      <c r="M6" s="45">
        <f>SUMPRODUCT(($E$7:$E$1742=E6)*($M$7:$M$1742="十四五")*($G$7:$G$1742))/10000</f>
        <v>36.98028</v>
      </c>
      <c r="N6" s="27">
        <f t="shared" si="1"/>
        <v>0</v>
      </c>
      <c r="O6" s="55"/>
      <c r="P6" s="55"/>
    </row>
    <row r="7" s="3" customFormat="1" ht="25.5" spans="1:17">
      <c r="A7" s="33">
        <v>1</v>
      </c>
      <c r="B7" s="15" t="s">
        <v>698</v>
      </c>
      <c r="C7" s="33" t="s">
        <v>127</v>
      </c>
      <c r="D7" s="15" t="s">
        <v>699</v>
      </c>
      <c r="E7" s="33" t="s">
        <v>121</v>
      </c>
      <c r="F7" s="33" t="s">
        <v>260</v>
      </c>
      <c r="G7" s="34">
        <v>68472</v>
      </c>
      <c r="H7" s="34">
        <f>G7</f>
        <v>68472</v>
      </c>
      <c r="I7" s="33"/>
      <c r="J7" s="33"/>
      <c r="K7" s="33"/>
      <c r="L7" s="33"/>
      <c r="M7" s="14" t="s">
        <v>125</v>
      </c>
      <c r="N7" s="82"/>
      <c r="O7" s="82"/>
      <c r="P7" s="82"/>
      <c r="Q7" s="82"/>
    </row>
    <row r="8" s="3" customFormat="1" ht="12.75" spans="1:17">
      <c r="A8" s="33">
        <v>2</v>
      </c>
      <c r="B8" s="14" t="s">
        <v>700</v>
      </c>
      <c r="C8" s="33" t="s">
        <v>127</v>
      </c>
      <c r="D8" s="15" t="s">
        <v>701</v>
      </c>
      <c r="E8" s="33" t="s">
        <v>121</v>
      </c>
      <c r="F8" s="33" t="s">
        <v>260</v>
      </c>
      <c r="G8" s="34">
        <v>204055.2</v>
      </c>
      <c r="H8" s="34">
        <f>G8</f>
        <v>204055.2</v>
      </c>
      <c r="I8" s="33"/>
      <c r="J8" s="33"/>
      <c r="K8" s="33"/>
      <c r="L8" s="33"/>
      <c r="M8" s="14" t="s">
        <v>125</v>
      </c>
      <c r="N8" s="82"/>
      <c r="O8" s="82"/>
      <c r="P8" s="82"/>
      <c r="Q8" s="82"/>
    </row>
    <row r="9" s="82" customFormat="1" ht="35.1" customHeight="1" spans="1:13">
      <c r="A9" s="33">
        <v>3</v>
      </c>
      <c r="B9" s="14" t="s">
        <v>702</v>
      </c>
      <c r="C9" s="33" t="s">
        <v>127</v>
      </c>
      <c r="D9" s="15" t="s">
        <v>703</v>
      </c>
      <c r="E9" s="33" t="s">
        <v>121</v>
      </c>
      <c r="F9" s="33" t="s">
        <v>142</v>
      </c>
      <c r="G9" s="34">
        <v>9829.8</v>
      </c>
      <c r="H9" s="34">
        <f>G9</f>
        <v>9829.8</v>
      </c>
      <c r="I9" s="33"/>
      <c r="J9" s="33"/>
      <c r="K9" s="33"/>
      <c r="L9" s="33"/>
      <c r="M9" s="14" t="s">
        <v>125</v>
      </c>
    </row>
    <row r="10" s="82" customFormat="1" ht="35.1" customHeight="1" spans="1:13">
      <c r="A10" s="33">
        <v>4</v>
      </c>
      <c r="B10" s="14" t="s">
        <v>704</v>
      </c>
      <c r="C10" s="33" t="s">
        <v>127</v>
      </c>
      <c r="D10" s="15" t="s">
        <v>705</v>
      </c>
      <c r="E10" s="33" t="s">
        <v>121</v>
      </c>
      <c r="F10" s="33" t="s">
        <v>142</v>
      </c>
      <c r="G10" s="34">
        <v>17766</v>
      </c>
      <c r="H10" s="34">
        <f>G10</f>
        <v>17766</v>
      </c>
      <c r="I10" s="33"/>
      <c r="J10" s="33"/>
      <c r="K10" s="33"/>
      <c r="L10" s="33"/>
      <c r="M10" s="14" t="s">
        <v>125</v>
      </c>
    </row>
    <row r="11" s="82" customFormat="1" ht="35.1" customHeight="1" spans="1:13">
      <c r="A11" s="33">
        <v>5</v>
      </c>
      <c r="B11" s="14" t="s">
        <v>706</v>
      </c>
      <c r="C11" s="33" t="s">
        <v>127</v>
      </c>
      <c r="D11" s="15" t="s">
        <v>707</v>
      </c>
      <c r="E11" s="33" t="s">
        <v>121</v>
      </c>
      <c r="F11" s="33" t="s">
        <v>142</v>
      </c>
      <c r="G11" s="34">
        <v>7282.8</v>
      </c>
      <c r="H11" s="34">
        <f>G11</f>
        <v>7282.8</v>
      </c>
      <c r="I11" s="33"/>
      <c r="J11" s="33"/>
      <c r="K11" s="33"/>
      <c r="L11" s="33"/>
      <c r="M11" s="14" t="s">
        <v>125</v>
      </c>
    </row>
    <row r="12" s="82" customFormat="1" ht="35.1" customHeight="1" spans="1:13">
      <c r="A12" s="33">
        <v>6</v>
      </c>
      <c r="B12" s="14" t="s">
        <v>708</v>
      </c>
      <c r="C12" s="33" t="s">
        <v>127</v>
      </c>
      <c r="D12" s="15" t="s">
        <v>709</v>
      </c>
      <c r="E12" s="33" t="s">
        <v>121</v>
      </c>
      <c r="F12" s="33" t="s">
        <v>142</v>
      </c>
      <c r="G12" s="34">
        <v>33219</v>
      </c>
      <c r="H12" s="34">
        <f t="shared" ref="H12:H31" si="3">G12</f>
        <v>33219</v>
      </c>
      <c r="I12" s="33"/>
      <c r="J12" s="33"/>
      <c r="K12" s="33"/>
      <c r="L12" s="33"/>
      <c r="M12" s="14" t="s">
        <v>125</v>
      </c>
    </row>
    <row r="13" s="82" customFormat="1" ht="35.1" customHeight="1" spans="1:13">
      <c r="A13" s="33">
        <v>7</v>
      </c>
      <c r="B13" s="14" t="s">
        <v>710</v>
      </c>
      <c r="C13" s="33" t="s">
        <v>127</v>
      </c>
      <c r="D13" s="15" t="s">
        <v>711</v>
      </c>
      <c r="E13" s="33" t="s">
        <v>121</v>
      </c>
      <c r="F13" s="33" t="s">
        <v>142</v>
      </c>
      <c r="G13" s="34">
        <v>29178</v>
      </c>
      <c r="H13" s="34">
        <f t="shared" si="3"/>
        <v>29178</v>
      </c>
      <c r="I13" s="33"/>
      <c r="J13" s="33"/>
      <c r="K13" s="33"/>
      <c r="L13" s="33"/>
      <c r="M13" s="14" t="s">
        <v>125</v>
      </c>
    </row>
    <row r="14" s="83" customFormat="1" ht="35.1" hidden="1" customHeight="1" spans="1:13">
      <c r="A14" s="33">
        <v>8</v>
      </c>
      <c r="B14" s="65" t="s">
        <v>712</v>
      </c>
      <c r="C14" s="66" t="s">
        <v>127</v>
      </c>
      <c r="D14" s="67" t="s">
        <v>713</v>
      </c>
      <c r="E14" s="66" t="s">
        <v>121</v>
      </c>
      <c r="F14" s="66" t="s">
        <v>408</v>
      </c>
      <c r="G14" s="68">
        <v>9774</v>
      </c>
      <c r="H14" s="68">
        <f t="shared" si="3"/>
        <v>9774</v>
      </c>
      <c r="I14" s="66"/>
      <c r="J14" s="66"/>
      <c r="K14" s="66"/>
      <c r="L14" s="66"/>
      <c r="M14" s="65" t="s">
        <v>175</v>
      </c>
    </row>
    <row r="15" s="83" customFormat="1" ht="35.1" hidden="1" customHeight="1" spans="1:13">
      <c r="A15" s="33">
        <v>9</v>
      </c>
      <c r="B15" s="65" t="s">
        <v>714</v>
      </c>
      <c r="C15" s="66" t="s">
        <v>127</v>
      </c>
      <c r="D15" s="67" t="s">
        <v>715</v>
      </c>
      <c r="E15" s="66" t="s">
        <v>121</v>
      </c>
      <c r="F15" s="66" t="s">
        <v>408</v>
      </c>
      <c r="G15" s="68">
        <v>12510</v>
      </c>
      <c r="H15" s="68">
        <f t="shared" si="3"/>
        <v>12510</v>
      </c>
      <c r="I15" s="66"/>
      <c r="J15" s="66"/>
      <c r="K15" s="66"/>
      <c r="L15" s="66"/>
      <c r="M15" s="65" t="s">
        <v>175</v>
      </c>
    </row>
    <row r="16" s="83" customFormat="1" ht="35.1" hidden="1" customHeight="1" spans="1:13">
      <c r="A16" s="33">
        <v>10</v>
      </c>
      <c r="B16" s="65" t="s">
        <v>716</v>
      </c>
      <c r="C16" s="66" t="s">
        <v>127</v>
      </c>
      <c r="D16" s="67" t="s">
        <v>717</v>
      </c>
      <c r="E16" s="66" t="s">
        <v>121</v>
      </c>
      <c r="F16" s="66" t="s">
        <v>408</v>
      </c>
      <c r="G16" s="68">
        <v>15858</v>
      </c>
      <c r="H16" s="68">
        <f t="shared" si="3"/>
        <v>15858</v>
      </c>
      <c r="I16" s="66"/>
      <c r="J16" s="66"/>
      <c r="K16" s="66"/>
      <c r="L16" s="66"/>
      <c r="M16" s="65" t="s">
        <v>175</v>
      </c>
    </row>
    <row r="17" s="83" customFormat="1" ht="35.1" hidden="1" customHeight="1" spans="1:13">
      <c r="A17" s="33">
        <v>11</v>
      </c>
      <c r="B17" s="65" t="s">
        <v>718</v>
      </c>
      <c r="C17" s="66" t="s">
        <v>127</v>
      </c>
      <c r="D17" s="67" t="s">
        <v>719</v>
      </c>
      <c r="E17" s="66" t="s">
        <v>121</v>
      </c>
      <c r="F17" s="66" t="s">
        <v>408</v>
      </c>
      <c r="G17" s="68">
        <v>4392</v>
      </c>
      <c r="H17" s="68">
        <f t="shared" si="3"/>
        <v>4392</v>
      </c>
      <c r="I17" s="66"/>
      <c r="J17" s="66"/>
      <c r="K17" s="66"/>
      <c r="L17" s="66"/>
      <c r="M17" s="65" t="s">
        <v>175</v>
      </c>
    </row>
    <row r="18" s="83" customFormat="1" ht="35.1" hidden="1" customHeight="1" spans="1:13">
      <c r="A18" s="33">
        <v>12</v>
      </c>
      <c r="B18" s="65" t="s">
        <v>720</v>
      </c>
      <c r="C18" s="66" t="s">
        <v>127</v>
      </c>
      <c r="D18" s="67" t="s">
        <v>721</v>
      </c>
      <c r="E18" s="66" t="s">
        <v>121</v>
      </c>
      <c r="F18" s="66" t="s">
        <v>408</v>
      </c>
      <c r="G18" s="68">
        <v>29682</v>
      </c>
      <c r="H18" s="68">
        <f t="shared" si="3"/>
        <v>29682</v>
      </c>
      <c r="I18" s="66"/>
      <c r="J18" s="66"/>
      <c r="K18" s="66"/>
      <c r="L18" s="66"/>
      <c r="M18" s="65" t="s">
        <v>175</v>
      </c>
    </row>
    <row r="19" s="83" customFormat="1" ht="35.1" hidden="1" customHeight="1" spans="1:13">
      <c r="A19" s="33">
        <v>13</v>
      </c>
      <c r="B19" s="65" t="s">
        <v>722</v>
      </c>
      <c r="C19" s="66" t="s">
        <v>127</v>
      </c>
      <c r="D19" s="67" t="s">
        <v>723</v>
      </c>
      <c r="E19" s="66" t="s">
        <v>121</v>
      </c>
      <c r="F19" s="66" t="s">
        <v>408</v>
      </c>
      <c r="G19" s="68">
        <v>324.99</v>
      </c>
      <c r="H19" s="68">
        <f t="shared" si="3"/>
        <v>324.99</v>
      </c>
      <c r="I19" s="66"/>
      <c r="J19" s="66"/>
      <c r="K19" s="66"/>
      <c r="L19" s="66"/>
      <c r="M19" s="65" t="s">
        <v>175</v>
      </c>
    </row>
    <row r="20" s="83" customFormat="1" ht="35.1" hidden="1" customHeight="1" spans="1:13">
      <c r="A20" s="33">
        <v>14</v>
      </c>
      <c r="B20" s="65" t="s">
        <v>724</v>
      </c>
      <c r="C20" s="66" t="s">
        <v>127</v>
      </c>
      <c r="D20" s="67" t="s">
        <v>725</v>
      </c>
      <c r="E20" s="66" t="s">
        <v>121</v>
      </c>
      <c r="F20" s="66" t="s">
        <v>408</v>
      </c>
      <c r="G20" s="68">
        <v>243.72</v>
      </c>
      <c r="H20" s="68">
        <f t="shared" si="3"/>
        <v>243.72</v>
      </c>
      <c r="I20" s="66"/>
      <c r="J20" s="66"/>
      <c r="K20" s="66"/>
      <c r="L20" s="66"/>
      <c r="M20" s="65" t="s">
        <v>175</v>
      </c>
    </row>
    <row r="21" s="83" customFormat="1" ht="35.1" hidden="1" customHeight="1" spans="1:13">
      <c r="A21" s="33">
        <v>15</v>
      </c>
      <c r="B21" s="65" t="s">
        <v>726</v>
      </c>
      <c r="C21" s="66" t="s">
        <v>127</v>
      </c>
      <c r="D21" s="67" t="s">
        <v>727</v>
      </c>
      <c r="E21" s="66" t="s">
        <v>121</v>
      </c>
      <c r="F21" s="66" t="s">
        <v>408</v>
      </c>
      <c r="G21" s="68">
        <v>271.404</v>
      </c>
      <c r="H21" s="68">
        <f t="shared" si="3"/>
        <v>271.404</v>
      </c>
      <c r="I21" s="66"/>
      <c r="J21" s="66"/>
      <c r="K21" s="66"/>
      <c r="L21" s="66"/>
      <c r="M21" s="65" t="s">
        <v>175</v>
      </c>
    </row>
    <row r="22" s="83" customFormat="1" ht="35.1" hidden="1" customHeight="1" spans="1:13">
      <c r="A22" s="33">
        <v>16</v>
      </c>
      <c r="B22" s="65" t="s">
        <v>728</v>
      </c>
      <c r="C22" s="66" t="s">
        <v>127</v>
      </c>
      <c r="D22" s="67" t="s">
        <v>729</v>
      </c>
      <c r="E22" s="66" t="s">
        <v>121</v>
      </c>
      <c r="F22" s="66" t="s">
        <v>408</v>
      </c>
      <c r="G22" s="68">
        <v>256.5</v>
      </c>
      <c r="H22" s="68">
        <f t="shared" si="3"/>
        <v>256.5</v>
      </c>
      <c r="I22" s="66"/>
      <c r="J22" s="66"/>
      <c r="K22" s="66"/>
      <c r="L22" s="66"/>
      <c r="M22" s="65" t="s">
        <v>175</v>
      </c>
    </row>
    <row r="23" s="83" customFormat="1" ht="35.1" hidden="1" customHeight="1" spans="1:13">
      <c r="A23" s="33">
        <v>17</v>
      </c>
      <c r="B23" s="65" t="s">
        <v>730</v>
      </c>
      <c r="C23" s="66" t="s">
        <v>127</v>
      </c>
      <c r="D23" s="67" t="s">
        <v>731</v>
      </c>
      <c r="E23" s="66" t="s">
        <v>121</v>
      </c>
      <c r="F23" s="66" t="s">
        <v>408</v>
      </c>
      <c r="G23" s="68">
        <v>257.04</v>
      </c>
      <c r="H23" s="68">
        <f t="shared" si="3"/>
        <v>257.04</v>
      </c>
      <c r="I23" s="66"/>
      <c r="J23" s="66"/>
      <c r="K23" s="66"/>
      <c r="L23" s="66"/>
      <c r="M23" s="65" t="s">
        <v>175</v>
      </c>
    </row>
    <row r="24" s="83" customFormat="1" ht="35.1" hidden="1" customHeight="1" spans="1:13">
      <c r="A24" s="33">
        <v>18</v>
      </c>
      <c r="B24" s="65" t="s">
        <v>732</v>
      </c>
      <c r="C24" s="66" t="s">
        <v>127</v>
      </c>
      <c r="D24" s="67" t="s">
        <v>733</v>
      </c>
      <c r="E24" s="66" t="s">
        <v>121</v>
      </c>
      <c r="F24" s="66" t="s">
        <v>408</v>
      </c>
      <c r="G24" s="68">
        <v>231.66</v>
      </c>
      <c r="H24" s="68">
        <f t="shared" si="3"/>
        <v>231.66</v>
      </c>
      <c r="I24" s="66"/>
      <c r="J24" s="66"/>
      <c r="K24" s="66"/>
      <c r="L24" s="66"/>
      <c r="M24" s="65" t="s">
        <v>175</v>
      </c>
    </row>
    <row r="25" s="83" customFormat="1" ht="35.1" hidden="1" customHeight="1" spans="1:13">
      <c r="A25" s="33">
        <v>19</v>
      </c>
      <c r="B25" s="65" t="s">
        <v>734</v>
      </c>
      <c r="C25" s="66" t="s">
        <v>127</v>
      </c>
      <c r="D25" s="67" t="s">
        <v>735</v>
      </c>
      <c r="E25" s="66" t="s">
        <v>121</v>
      </c>
      <c r="F25" s="66" t="s">
        <v>408</v>
      </c>
      <c r="G25" s="68">
        <v>240.12</v>
      </c>
      <c r="H25" s="68">
        <f t="shared" si="3"/>
        <v>240.12</v>
      </c>
      <c r="I25" s="66"/>
      <c r="J25" s="66"/>
      <c r="K25" s="66"/>
      <c r="L25" s="66"/>
      <c r="M25" s="65" t="s">
        <v>175</v>
      </c>
    </row>
    <row r="26" s="83" customFormat="1" ht="35.1" hidden="1" customHeight="1" spans="1:13">
      <c r="A26" s="33">
        <v>20</v>
      </c>
      <c r="B26" s="65" t="s">
        <v>736</v>
      </c>
      <c r="C26" s="66" t="s">
        <v>127</v>
      </c>
      <c r="D26" s="67" t="s">
        <v>737</v>
      </c>
      <c r="E26" s="66" t="s">
        <v>121</v>
      </c>
      <c r="F26" s="66" t="s">
        <v>408</v>
      </c>
      <c r="G26" s="68">
        <v>18000</v>
      </c>
      <c r="H26" s="68">
        <f t="shared" si="3"/>
        <v>18000</v>
      </c>
      <c r="I26" s="66"/>
      <c r="J26" s="66"/>
      <c r="K26" s="66"/>
      <c r="L26" s="66"/>
      <c r="M26" s="65" t="s">
        <v>175</v>
      </c>
    </row>
    <row r="27" s="83" customFormat="1" ht="35.1" hidden="1" customHeight="1" spans="1:13">
      <c r="A27" s="33">
        <v>21</v>
      </c>
      <c r="B27" s="65" t="s">
        <v>738</v>
      </c>
      <c r="C27" s="66" t="s">
        <v>127</v>
      </c>
      <c r="D27" s="67" t="s">
        <v>739</v>
      </c>
      <c r="E27" s="66" t="s">
        <v>121</v>
      </c>
      <c r="F27" s="66" t="s">
        <v>408</v>
      </c>
      <c r="G27" s="68">
        <v>4492</v>
      </c>
      <c r="H27" s="68">
        <f t="shared" si="3"/>
        <v>4492</v>
      </c>
      <c r="I27" s="66"/>
      <c r="J27" s="66"/>
      <c r="K27" s="66"/>
      <c r="L27" s="66"/>
      <c r="M27" s="65" t="s">
        <v>175</v>
      </c>
    </row>
    <row r="28" s="83" customFormat="1" ht="35.1" hidden="1" customHeight="1" spans="1:13">
      <c r="A28" s="33">
        <v>22</v>
      </c>
      <c r="B28" s="65" t="s">
        <v>740</v>
      </c>
      <c r="C28" s="66" t="s">
        <v>127</v>
      </c>
      <c r="D28" s="67" t="s">
        <v>741</v>
      </c>
      <c r="E28" s="66" t="s">
        <v>121</v>
      </c>
      <c r="F28" s="66" t="s">
        <v>408</v>
      </c>
      <c r="G28" s="68">
        <v>12582</v>
      </c>
      <c r="H28" s="68">
        <f t="shared" si="3"/>
        <v>12582</v>
      </c>
      <c r="I28" s="66"/>
      <c r="J28" s="66"/>
      <c r="K28" s="66"/>
      <c r="L28" s="66"/>
      <c r="M28" s="65" t="s">
        <v>175</v>
      </c>
    </row>
    <row r="29" s="83" customFormat="1" ht="35.1" hidden="1" customHeight="1" spans="1:13">
      <c r="A29" s="33">
        <v>23</v>
      </c>
      <c r="B29" s="65" t="s">
        <v>742</v>
      </c>
      <c r="C29" s="66" t="s">
        <v>127</v>
      </c>
      <c r="D29" s="67" t="s">
        <v>743</v>
      </c>
      <c r="E29" s="66" t="s">
        <v>121</v>
      </c>
      <c r="F29" s="66" t="s">
        <v>539</v>
      </c>
      <c r="G29" s="68">
        <v>14547.6</v>
      </c>
      <c r="H29" s="68">
        <f t="shared" si="3"/>
        <v>14547.6</v>
      </c>
      <c r="I29" s="66"/>
      <c r="J29" s="66"/>
      <c r="K29" s="66"/>
      <c r="L29" s="66"/>
      <c r="M29" s="65" t="s">
        <v>315</v>
      </c>
    </row>
    <row r="30" s="83" customFormat="1" ht="35.1" hidden="1" customHeight="1" spans="1:13">
      <c r="A30" s="33">
        <v>24</v>
      </c>
      <c r="B30" s="65" t="s">
        <v>744</v>
      </c>
      <c r="C30" s="66" t="s">
        <v>127</v>
      </c>
      <c r="D30" s="67" t="s">
        <v>745</v>
      </c>
      <c r="E30" s="66" t="s">
        <v>121</v>
      </c>
      <c r="F30" s="66" t="s">
        <v>539</v>
      </c>
      <c r="G30" s="68">
        <v>23119.2</v>
      </c>
      <c r="H30" s="68">
        <f t="shared" si="3"/>
        <v>23119.2</v>
      </c>
      <c r="I30" s="66"/>
      <c r="J30" s="66"/>
      <c r="K30" s="66"/>
      <c r="L30" s="66"/>
      <c r="M30" s="65" t="s">
        <v>315</v>
      </c>
    </row>
    <row r="31" s="83" customFormat="1" ht="35.1" hidden="1" customHeight="1" spans="1:13">
      <c r="A31" s="33">
        <v>25</v>
      </c>
      <c r="B31" s="65" t="s">
        <v>746</v>
      </c>
      <c r="C31" s="66" t="s">
        <v>127</v>
      </c>
      <c r="D31" s="67" t="s">
        <v>747</v>
      </c>
      <c r="E31" s="66" t="s">
        <v>121</v>
      </c>
      <c r="F31" s="66" t="s">
        <v>539</v>
      </c>
      <c r="G31" s="68">
        <v>4950</v>
      </c>
      <c r="H31" s="68">
        <f t="shared" si="3"/>
        <v>4950</v>
      </c>
      <c r="I31" s="66"/>
      <c r="J31" s="66"/>
      <c r="K31" s="66"/>
      <c r="L31" s="66"/>
      <c r="M31" s="65" t="s">
        <v>315</v>
      </c>
    </row>
    <row r="33" spans="8:8">
      <c r="H33" s="88"/>
    </row>
    <row r="34" spans="8:8">
      <c r="H34" s="89"/>
    </row>
    <row r="69" spans="4:4">
      <c r="D69" s="61" t="s">
        <v>617</v>
      </c>
    </row>
  </sheetData>
  <sortState ref="A7:Q66">
    <sortCondition ref="E7:E66" customList="楚雄市,双柏县,牟定县,南华县,姚安县,大姚县,永仁县,元谋县,武定县,禄丰县"/>
  </sortState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4">
    <cfRule type="duplicateValues" dxfId="0" priority="4"/>
    <cfRule type="duplicateValues" dxfId="0" priority="5"/>
  </conditionalFormatting>
  <conditionalFormatting sqref="B6">
    <cfRule type="duplicateValues" dxfId="0" priority="3"/>
  </conditionalFormatting>
  <conditionalFormatting sqref="B14:B15">
    <cfRule type="duplicateValues" dxfId="0" priority="2"/>
  </conditionalFormatting>
  <conditionalFormatting sqref="B16:B31">
    <cfRule type="duplicateValues" dxfId="0" priority="1"/>
  </conditionalFormatting>
  <conditionalFormatting sqref="O4:O6">
    <cfRule type="cellIs" dxfId="1" priority="9" operator="greaterThan">
      <formula>750</formula>
    </cfRule>
  </conditionalFormatting>
  <conditionalFormatting sqref="B49:B1048576 B7:B13 B1:B3">
    <cfRule type="duplicateValues" dxfId="0" priority="48"/>
  </conditionalFormatting>
  <printOptions horizontalCentered="1"/>
  <pageMargins left="0.984251968503937" right="0.708661417322835" top="0.78740157480315" bottom="0.78740157480315" header="0.31496062992126" footer="0.31496062992126"/>
  <pageSetup paperSize="8" scale="86" fitToHeight="0" orientation="landscape"/>
  <headerFooter>
    <oddFooter>&amp;C第 &amp;P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7"/>
  <sheetViews>
    <sheetView view="pageBreakPreview" zoomScaleNormal="100" workbookViewId="0">
      <pane xSplit="2" ySplit="6" topLeftCell="C7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3.5"/>
  <cols>
    <col min="1" max="1" width="5.775" style="40" customWidth="1"/>
    <col min="2" max="2" width="21.8833333333333" style="77" customWidth="1"/>
    <col min="3" max="3" width="12.4416666666667" style="40" customWidth="1"/>
    <col min="4" max="4" width="82.2166666666667" style="40" customWidth="1"/>
    <col min="5" max="5" width="9.775" style="40" customWidth="1"/>
    <col min="6" max="6" width="11.3333333333333" style="40" customWidth="1"/>
    <col min="7" max="8" width="10" style="40" customWidth="1"/>
    <col min="9" max="9" width="9.44166666666667" style="40" customWidth="1"/>
    <col min="10" max="10" width="10.1083333333333" style="40" customWidth="1"/>
    <col min="11" max="12" width="10" style="40" customWidth="1"/>
    <col min="13" max="13" width="15" style="38" customWidth="1"/>
    <col min="14" max="14" width="9" style="41"/>
    <col min="15" max="15" width="9" style="78"/>
    <col min="16" max="16384" width="9" style="41"/>
  </cols>
  <sheetData>
    <row r="1" ht="22.2" customHeight="1" spans="1:13">
      <c r="A1" s="79" t="s">
        <v>748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4"/>
    </row>
    <row r="2" ht="22.2" customHeight="1" spans="1:13">
      <c r="A2" s="5" t="s">
        <v>98</v>
      </c>
      <c r="B2" s="5" t="s">
        <v>99</v>
      </c>
      <c r="C2" s="5" t="s">
        <v>100</v>
      </c>
      <c r="D2" s="5" t="s">
        <v>101</v>
      </c>
      <c r="E2" s="5" t="s">
        <v>102</v>
      </c>
      <c r="F2" s="5" t="s">
        <v>103</v>
      </c>
      <c r="G2" s="64" t="s">
        <v>118</v>
      </c>
      <c r="H2" s="5" t="s">
        <v>105</v>
      </c>
      <c r="I2" s="5"/>
      <c r="J2" s="5"/>
      <c r="K2" s="5"/>
      <c r="L2" s="5" t="s">
        <v>106</v>
      </c>
      <c r="M2" s="73" t="s">
        <v>107</v>
      </c>
    </row>
    <row r="3" ht="31.95" customHeight="1" spans="1:14">
      <c r="A3" s="5"/>
      <c r="B3" s="5"/>
      <c r="C3" s="5"/>
      <c r="D3" s="5"/>
      <c r="E3" s="5"/>
      <c r="F3" s="5"/>
      <c r="G3" s="64"/>
      <c r="H3" s="5" t="s">
        <v>108</v>
      </c>
      <c r="I3" s="5" t="s">
        <v>109</v>
      </c>
      <c r="J3" s="5" t="s">
        <v>110</v>
      </c>
      <c r="K3" s="5" t="s">
        <v>111</v>
      </c>
      <c r="L3" s="5"/>
      <c r="M3" s="73"/>
      <c r="N3" s="78">
        <v>10000</v>
      </c>
    </row>
    <row r="4" s="38" customFormat="1" ht="40.95" hidden="1" customHeight="1" spans="1:16">
      <c r="A4" s="5"/>
      <c r="B4" s="7" t="s">
        <v>67</v>
      </c>
      <c r="C4" s="7" t="s">
        <v>112</v>
      </c>
      <c r="D4" s="7" t="s">
        <v>113</v>
      </c>
      <c r="E4" s="5"/>
      <c r="F4" s="5" t="s">
        <v>65</v>
      </c>
      <c r="G4" s="7" t="s">
        <v>114</v>
      </c>
      <c r="H4" s="5" t="s">
        <v>115</v>
      </c>
      <c r="I4" s="5" t="s">
        <v>116</v>
      </c>
      <c r="J4" s="5" t="s">
        <v>117</v>
      </c>
      <c r="K4" s="5" t="s">
        <v>118</v>
      </c>
      <c r="L4" s="5" t="s">
        <v>4</v>
      </c>
      <c r="M4" s="5" t="s">
        <v>112</v>
      </c>
      <c r="N4" s="20">
        <f>K5-SUM(G7:G1838)</f>
        <v>0</v>
      </c>
      <c r="O4" s="50">
        <f>C5+D5+M5-L5</f>
        <v>4.85</v>
      </c>
      <c r="P4" s="31"/>
    </row>
    <row r="5" s="38" customFormat="1" hidden="1" spans="1:16">
      <c r="A5" s="5"/>
      <c r="B5" s="7">
        <f>SUM(B6:B6)</f>
        <v>1</v>
      </c>
      <c r="C5" s="42">
        <f>SUM(C6:C6)</f>
        <v>4.85</v>
      </c>
      <c r="D5" s="42">
        <f>SUM(D6:D6)</f>
        <v>0</v>
      </c>
      <c r="E5" s="43" t="s">
        <v>120</v>
      </c>
      <c r="F5" s="44">
        <f t="shared" ref="F5:M5" si="0">SUM(F6:F6)</f>
        <v>1</v>
      </c>
      <c r="G5" s="44">
        <f t="shared" si="0"/>
        <v>0</v>
      </c>
      <c r="H5" s="44">
        <f t="shared" si="0"/>
        <v>1</v>
      </c>
      <c r="I5" s="44">
        <f t="shared" si="0"/>
        <v>0</v>
      </c>
      <c r="J5" s="44">
        <f t="shared" si="0"/>
        <v>0</v>
      </c>
      <c r="K5" s="51">
        <f t="shared" si="0"/>
        <v>48500</v>
      </c>
      <c r="L5" s="42">
        <f t="shared" si="0"/>
        <v>4.85</v>
      </c>
      <c r="M5" s="42">
        <f t="shared" si="0"/>
        <v>4.85</v>
      </c>
      <c r="N5" s="20">
        <f t="shared" ref="N5:N6" si="1">F5-G5-H5-I5-J5</f>
        <v>0</v>
      </c>
      <c r="O5" s="31"/>
      <c r="P5" s="31"/>
    </row>
    <row r="6" s="39" customFormat="1" ht="22.2" hidden="1" customHeight="1" spans="1:16">
      <c r="A6" s="5"/>
      <c r="B6" s="5">
        <f>COUNTIFS($E$7:$E$1960,E6,$M$7:$M$1960,"十四五")</f>
        <v>1</v>
      </c>
      <c r="C6" s="45">
        <f>SUMPRODUCT(($E$7:$E$1960=E6)*($M$7:$M$1960="十四五")*($G$7:$G$1960))/10000</f>
        <v>4.85</v>
      </c>
      <c r="D6" s="45">
        <f>L6-C6</f>
        <v>0</v>
      </c>
      <c r="E6" s="46" t="s">
        <v>121</v>
      </c>
      <c r="F6" s="47">
        <f>COUNTIFS($E$7:$E$1838,E6)</f>
        <v>1</v>
      </c>
      <c r="G6" s="47">
        <f>COUNTIFS($E$7:$E$1838,E6,$G$7:$G$1838,"&lt;10000")</f>
        <v>0</v>
      </c>
      <c r="H6" s="47">
        <f>COUNTIFS($E$7:$E$1838,E6,$G$7:$G$1838,"&gt;=10000",$G$7:$G$1838,"&lt;50000")</f>
        <v>1</v>
      </c>
      <c r="I6" s="47">
        <f>COUNTIFS($E$7:$E$1838,E6,$G$7:$G$1838,"&gt;=50000",$G$7:$G$1838,"&lt;100000")</f>
        <v>0</v>
      </c>
      <c r="J6" s="47">
        <f>COUNTIFS($E$7:$E$1838,E6,$G$7:$G$1838,"&gt;=100000")</f>
        <v>0</v>
      </c>
      <c r="K6" s="53">
        <f>SUMIF($E$7:$E$1838,$E6,$G$7:$G$1838)</f>
        <v>48500</v>
      </c>
      <c r="L6" s="45">
        <f t="shared" ref="L6" si="2">K6/10000</f>
        <v>4.85</v>
      </c>
      <c r="M6" s="45">
        <f>SUMPRODUCT(($E$7:$E$1889=E6)*($M$7:$M$1889="十四五")*($G$7:$G$1889))/10000</f>
        <v>4.85</v>
      </c>
      <c r="N6" s="27">
        <f t="shared" si="1"/>
        <v>0</v>
      </c>
      <c r="O6" s="55"/>
      <c r="P6" s="55"/>
    </row>
    <row r="7" s="3" customFormat="1" ht="61.95" customHeight="1" spans="1:13">
      <c r="A7" s="33">
        <v>1</v>
      </c>
      <c r="B7" s="15" t="s">
        <v>749</v>
      </c>
      <c r="C7" s="33" t="s">
        <v>127</v>
      </c>
      <c r="D7" s="15" t="s">
        <v>750</v>
      </c>
      <c r="E7" s="33" t="s">
        <v>121</v>
      </c>
      <c r="F7" s="33" t="s">
        <v>260</v>
      </c>
      <c r="G7" s="80">
        <v>48500</v>
      </c>
      <c r="H7" s="80">
        <f>G7</f>
        <v>48500</v>
      </c>
      <c r="I7" s="80"/>
      <c r="J7" s="33"/>
      <c r="K7" s="33"/>
      <c r="L7" s="33"/>
      <c r="M7" s="29" t="s">
        <v>125</v>
      </c>
    </row>
    <row r="8" ht="24.15" customHeight="1" spans="1:12">
      <c r="A8" s="49"/>
      <c r="B8" s="81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ht="24.15" customHeight="1"/>
    <row r="10" ht="24.15" customHeight="1" spans="13:13">
      <c r="M10" s="31"/>
    </row>
    <row r="11" ht="24.15" customHeight="1" spans="13:13">
      <c r="M11" s="31"/>
    </row>
    <row r="12" ht="24.15" customHeight="1" spans="13:13">
      <c r="M12" s="31"/>
    </row>
    <row r="13" ht="24.15" customHeight="1" spans="13:13">
      <c r="M13" s="31"/>
    </row>
    <row r="14" ht="24.15" customHeight="1" spans="13:13">
      <c r="M14" s="31"/>
    </row>
    <row r="15" ht="24.15" customHeight="1" spans="13:13">
      <c r="M15" s="31"/>
    </row>
    <row r="16" ht="24.15" customHeight="1" spans="13:13">
      <c r="M16" s="31"/>
    </row>
    <row r="17" ht="24.15" customHeight="1" spans="13:13">
      <c r="M17" s="31"/>
    </row>
    <row r="18" ht="24.15" customHeight="1" spans="13:13">
      <c r="M18" s="31"/>
    </row>
    <row r="19" ht="24.15" customHeight="1" spans="13:13">
      <c r="M19" s="31"/>
    </row>
    <row r="20" ht="24.15" customHeight="1" spans="13:13">
      <c r="M20" s="31"/>
    </row>
    <row r="21" ht="24.15" customHeight="1" spans="13:13">
      <c r="M21" s="31"/>
    </row>
    <row r="22" ht="24.15" customHeight="1" spans="13:13">
      <c r="M22" s="31"/>
    </row>
    <row r="23" ht="24.15" customHeight="1" spans="13:13">
      <c r="M23" s="31"/>
    </row>
    <row r="24" ht="24.15" customHeight="1" spans="13:13">
      <c r="M24" s="31"/>
    </row>
    <row r="25" ht="24.15" customHeight="1" spans="13:13">
      <c r="M25" s="31"/>
    </row>
    <row r="26" ht="24.15" customHeight="1" spans="13:13">
      <c r="M26" s="31"/>
    </row>
    <row r="27" ht="24.15" customHeight="1" spans="13:13">
      <c r="M27" s="31"/>
    </row>
    <row r="28" ht="24.15" customHeight="1" spans="13:13">
      <c r="M28" s="31"/>
    </row>
    <row r="29" ht="24.15" customHeight="1" spans="13:13">
      <c r="M29" s="31"/>
    </row>
    <row r="30" ht="24.15" customHeight="1" spans="13:13">
      <c r="M30" s="31"/>
    </row>
    <row r="31" ht="24.15" customHeight="1" spans="13:13">
      <c r="M31" s="31"/>
    </row>
    <row r="32" ht="24.15" customHeight="1" spans="13:13">
      <c r="M32" s="31"/>
    </row>
    <row r="33" ht="24.15" customHeight="1" spans="13:13">
      <c r="M33" s="31"/>
    </row>
    <row r="34" ht="24.15" customHeight="1" spans="13:13">
      <c r="M34" s="31"/>
    </row>
    <row r="35" ht="24.15" customHeight="1" spans="13:13">
      <c r="M35" s="31"/>
    </row>
    <row r="36" ht="24.15" customHeight="1" spans="13:13">
      <c r="M36" s="31"/>
    </row>
    <row r="37" ht="24.15" customHeight="1" spans="13:13">
      <c r="M37" s="31"/>
    </row>
    <row r="38" ht="24.15" customHeight="1" spans="13:13">
      <c r="M38" s="31"/>
    </row>
    <row r="39" ht="24.15" customHeight="1" spans="13:13">
      <c r="M39" s="31"/>
    </row>
    <row r="40" ht="24.15" customHeight="1" spans="13:13">
      <c r="M40" s="31"/>
    </row>
    <row r="41" ht="24.15" customHeight="1" spans="13:13">
      <c r="M41" s="31"/>
    </row>
    <row r="42" ht="24.15" customHeight="1" spans="13:13">
      <c r="M42" s="31"/>
    </row>
    <row r="43" ht="24.15" customHeight="1" spans="13:13">
      <c r="M43" s="31"/>
    </row>
    <row r="44" ht="24.15" customHeight="1" spans="13:13">
      <c r="M44" s="31"/>
    </row>
    <row r="45" ht="24.15" customHeight="1" spans="13:13">
      <c r="M45" s="31"/>
    </row>
    <row r="46" ht="24.15" customHeight="1" spans="13:13">
      <c r="M46" s="31"/>
    </row>
    <row r="47" ht="24.15" customHeight="1" spans="13:13">
      <c r="M47" s="31"/>
    </row>
    <row r="48" ht="24.15" customHeight="1" spans="13:13">
      <c r="M48" s="31"/>
    </row>
    <row r="49" ht="24.15" customHeight="1" spans="13:13">
      <c r="M49" s="31"/>
    </row>
    <row r="50" ht="24.15" customHeight="1" spans="13:13">
      <c r="M50" s="31"/>
    </row>
    <row r="51" ht="24.15" customHeight="1" spans="13:13">
      <c r="M51" s="31"/>
    </row>
    <row r="52" ht="24.15" customHeight="1" spans="13:13">
      <c r="M52" s="31"/>
    </row>
    <row r="53" ht="24.15" customHeight="1" spans="13:13">
      <c r="M53" s="31"/>
    </row>
    <row r="54" ht="24.15" customHeight="1" spans="13:13">
      <c r="M54" s="31"/>
    </row>
    <row r="55" ht="24.15" customHeight="1" spans="13:13">
      <c r="M55" s="31"/>
    </row>
    <row r="56" ht="24.15" customHeight="1" spans="13:13">
      <c r="M56" s="31"/>
    </row>
    <row r="57" ht="24.15" customHeight="1" spans="13:13">
      <c r="M57" s="31"/>
    </row>
    <row r="58" ht="24.15" customHeight="1" spans="13:13">
      <c r="M58" s="31"/>
    </row>
    <row r="59" ht="24.15" customHeight="1" spans="13:13">
      <c r="M59" s="31"/>
    </row>
    <row r="60" ht="24.15" customHeight="1" spans="13:13">
      <c r="M60" s="31"/>
    </row>
    <row r="61" ht="24.15" customHeight="1" spans="13:13">
      <c r="M61" s="31"/>
    </row>
    <row r="62" ht="24.15" customHeight="1" spans="13:13">
      <c r="M62" s="31"/>
    </row>
    <row r="63" ht="24.15" customHeight="1" spans="13:13">
      <c r="M63" s="31"/>
    </row>
    <row r="64" ht="24.15" customHeight="1" spans="13:13">
      <c r="M64" s="31"/>
    </row>
    <row r="65" ht="24.15" customHeight="1" spans="13:13">
      <c r="M65" s="31"/>
    </row>
    <row r="66" ht="24.15" customHeight="1" spans="13:13">
      <c r="M66" s="31"/>
    </row>
    <row r="67" ht="24.15" customHeight="1" spans="13:13">
      <c r="M67" s="31"/>
    </row>
    <row r="68" ht="24.15" customHeight="1" spans="13:13">
      <c r="M68" s="31"/>
    </row>
    <row r="69" ht="24.15" customHeight="1" spans="13:13">
      <c r="M69" s="31"/>
    </row>
    <row r="70" ht="24.15" customHeight="1" spans="13:13">
      <c r="M70" s="31"/>
    </row>
    <row r="71" ht="24.15" customHeight="1" spans="13:13">
      <c r="M71" s="31"/>
    </row>
    <row r="72" ht="24.15" customHeight="1" spans="13:13">
      <c r="M72" s="31"/>
    </row>
    <row r="73" ht="24.15" customHeight="1" spans="13:13">
      <c r="M73" s="31"/>
    </row>
    <row r="74" ht="24.15" customHeight="1" spans="13:13">
      <c r="M74" s="31"/>
    </row>
    <row r="75" ht="24.15" customHeight="1" spans="13:13">
      <c r="M75" s="31"/>
    </row>
    <row r="76" ht="24.15" customHeight="1" spans="13:13">
      <c r="M76" s="31"/>
    </row>
    <row r="77" ht="24.15" customHeight="1" spans="13:13">
      <c r="M77" s="31"/>
    </row>
    <row r="78" ht="24.15" customHeight="1" spans="13:13">
      <c r="M78" s="31"/>
    </row>
    <row r="79" ht="24.15" customHeight="1" spans="13:13">
      <c r="M79" s="31"/>
    </row>
    <row r="80" ht="24.15" customHeight="1" spans="13:13">
      <c r="M80" s="31"/>
    </row>
    <row r="81" ht="24.15" customHeight="1" spans="13:13">
      <c r="M81" s="31"/>
    </row>
    <row r="82" ht="24.15" customHeight="1" spans="13:13">
      <c r="M82" s="31"/>
    </row>
    <row r="83" ht="24.15" customHeight="1" spans="13:13">
      <c r="M83" s="31"/>
    </row>
    <row r="84" ht="24.15" customHeight="1" spans="13:13">
      <c r="M84" s="31"/>
    </row>
    <row r="85" ht="24.15" customHeight="1" spans="13:13">
      <c r="M85" s="31"/>
    </row>
    <row r="86" ht="24.15" customHeight="1" spans="13:13">
      <c r="M86" s="31"/>
    </row>
    <row r="87" ht="24.15" customHeight="1" spans="13:13">
      <c r="M87" s="31"/>
    </row>
    <row r="88" ht="24.15" customHeight="1" spans="13:13">
      <c r="M88" s="31"/>
    </row>
    <row r="89" ht="24.15" customHeight="1" spans="13:13">
      <c r="M89" s="31"/>
    </row>
    <row r="90" ht="24.15" customHeight="1" spans="13:13">
      <c r="M90" s="31"/>
    </row>
    <row r="91" ht="24.15" customHeight="1" spans="13:13">
      <c r="M91" s="31"/>
    </row>
    <row r="92" ht="24.15" customHeight="1" spans="13:13">
      <c r="M92" s="31"/>
    </row>
    <row r="93" ht="24.15" customHeight="1" spans="13:13">
      <c r="M93" s="31"/>
    </row>
    <row r="94" ht="24.15" customHeight="1" spans="13:13">
      <c r="M94" s="31"/>
    </row>
    <row r="95" ht="24.15" customHeight="1" spans="13:13">
      <c r="M95" s="31"/>
    </row>
    <row r="96" ht="24.15" customHeight="1" spans="13:13">
      <c r="M96" s="31"/>
    </row>
    <row r="97" ht="24.15" customHeight="1" spans="13:13">
      <c r="M97" s="31"/>
    </row>
    <row r="98" ht="24.15" customHeight="1" spans="13:13">
      <c r="M98" s="31"/>
    </row>
    <row r="99" ht="24.15" customHeight="1" spans="13:13">
      <c r="M99" s="31"/>
    </row>
    <row r="100" ht="24.15" customHeight="1" spans="13:13">
      <c r="M100" s="31"/>
    </row>
    <row r="101" ht="24.15" customHeight="1" spans="13:13">
      <c r="M101" s="31"/>
    </row>
    <row r="102" ht="24.15" customHeight="1" spans="13:13">
      <c r="M102" s="31"/>
    </row>
    <row r="103" ht="24.15" customHeight="1" spans="13:13">
      <c r="M103" s="31"/>
    </row>
    <row r="104" ht="24.15" customHeight="1" spans="13:13">
      <c r="M104" s="31"/>
    </row>
    <row r="105" ht="24.15" customHeight="1" spans="13:13">
      <c r="M105" s="31"/>
    </row>
    <row r="106" ht="24.15" customHeight="1" spans="13:13">
      <c r="M106" s="31"/>
    </row>
    <row r="107" ht="24.15" customHeight="1" spans="13:13">
      <c r="M107" s="31"/>
    </row>
    <row r="108" ht="24.15" customHeight="1" spans="13:13">
      <c r="M108" s="31"/>
    </row>
    <row r="109" ht="24.15" customHeight="1" spans="13:13">
      <c r="M109" s="31"/>
    </row>
    <row r="110" ht="24.15" customHeight="1" spans="13:13">
      <c r="M110" s="31"/>
    </row>
    <row r="111" ht="24.15" customHeight="1" spans="13:13">
      <c r="M111" s="31"/>
    </row>
    <row r="112" ht="24.15" customHeight="1" spans="13:13">
      <c r="M112" s="31"/>
    </row>
    <row r="113" ht="24.15" customHeight="1" spans="13:13">
      <c r="M113" s="31"/>
    </row>
    <row r="114" ht="24.15" customHeight="1" spans="13:13">
      <c r="M114" s="31"/>
    </row>
    <row r="115" ht="24.15" customHeight="1" spans="13:13">
      <c r="M115" s="31"/>
    </row>
    <row r="116" ht="24.15" customHeight="1" spans="13:13">
      <c r="M116" s="31"/>
    </row>
    <row r="117" ht="24.15" customHeight="1" spans="13:13">
      <c r="M117" s="31"/>
    </row>
    <row r="118" ht="24.15" customHeight="1" spans="13:13">
      <c r="M118" s="31"/>
    </row>
    <row r="119" ht="24.15" customHeight="1" spans="13:13">
      <c r="M119" s="31"/>
    </row>
    <row r="120" ht="24.15" customHeight="1" spans="13:13">
      <c r="M120" s="31"/>
    </row>
    <row r="121" ht="24.15" customHeight="1" spans="13:13">
      <c r="M121" s="31"/>
    </row>
    <row r="122" ht="24.15" customHeight="1" spans="13:13">
      <c r="M122" s="31"/>
    </row>
    <row r="123" ht="24.15" customHeight="1" spans="13:13">
      <c r="M123" s="31"/>
    </row>
    <row r="124" ht="24.15" customHeight="1" spans="13:13">
      <c r="M124" s="31"/>
    </row>
    <row r="125" ht="24.15" customHeight="1" spans="13:13">
      <c r="M125" s="31"/>
    </row>
    <row r="126" ht="24.15" customHeight="1" spans="13:13">
      <c r="M126" s="31"/>
    </row>
    <row r="127" ht="24.15" customHeight="1" spans="13:13">
      <c r="M127" s="31"/>
    </row>
    <row r="128" ht="24.15" customHeight="1" spans="13:13">
      <c r="M128" s="31"/>
    </row>
    <row r="129" ht="24.15" customHeight="1" spans="13:13">
      <c r="M129" s="31"/>
    </row>
    <row r="130" ht="24.15" customHeight="1" spans="13:13">
      <c r="M130" s="31"/>
    </row>
    <row r="131" ht="24.15" customHeight="1" spans="13:13">
      <c r="M131" s="31"/>
    </row>
    <row r="132" ht="24.15" customHeight="1" spans="13:13">
      <c r="M132" s="31"/>
    </row>
    <row r="133" ht="24.15" customHeight="1" spans="13:13">
      <c r="M133" s="31"/>
    </row>
    <row r="134" ht="24.15" customHeight="1" spans="13:13">
      <c r="M134" s="31"/>
    </row>
    <row r="135" ht="24.15" customHeight="1" spans="13:13">
      <c r="M135" s="31"/>
    </row>
    <row r="136" ht="24.15" customHeight="1" spans="13:13">
      <c r="M136" s="31"/>
    </row>
    <row r="137" ht="24.15" customHeight="1" spans="13:13">
      <c r="M137" s="31"/>
    </row>
    <row r="138" ht="24.15" customHeight="1" spans="13:13">
      <c r="M138" s="31"/>
    </row>
    <row r="139" ht="24.15" customHeight="1" spans="13:13">
      <c r="M139" s="31"/>
    </row>
    <row r="140" ht="24.15" customHeight="1" spans="13:13">
      <c r="M140" s="31"/>
    </row>
    <row r="141" ht="24.15" customHeight="1" spans="13:13">
      <c r="M141" s="31"/>
    </row>
    <row r="142" ht="24.15" customHeight="1" spans="13:13">
      <c r="M142" s="31"/>
    </row>
    <row r="143" ht="24.15" customHeight="1" spans="13:13">
      <c r="M143" s="31"/>
    </row>
    <row r="144" ht="24.15" customHeight="1" spans="13:13">
      <c r="M144" s="31"/>
    </row>
    <row r="145" ht="24.15" customHeight="1" spans="13:13">
      <c r="M145" s="31"/>
    </row>
    <row r="146" ht="24.15" customHeight="1" spans="13:13">
      <c r="M146" s="31"/>
    </row>
    <row r="147" ht="24.15" customHeight="1" spans="13:13">
      <c r="M147" s="31"/>
    </row>
    <row r="148" ht="24.15" customHeight="1" spans="13:13">
      <c r="M148" s="31"/>
    </row>
    <row r="149" ht="24.15" customHeight="1" spans="13:13">
      <c r="M149" s="31"/>
    </row>
    <row r="150" ht="24.15" customHeight="1" spans="13:13">
      <c r="M150" s="31"/>
    </row>
    <row r="151" ht="24.15" customHeight="1" spans="13:13">
      <c r="M151" s="31"/>
    </row>
    <row r="152" ht="24.15" customHeight="1" spans="13:13">
      <c r="M152" s="31"/>
    </row>
    <row r="153" ht="24.15" customHeight="1" spans="13:13">
      <c r="M153" s="31"/>
    </row>
    <row r="154" ht="24.15" customHeight="1" spans="13:13">
      <c r="M154" s="31"/>
    </row>
    <row r="155" ht="24.15" customHeight="1" spans="13:13">
      <c r="M155" s="31"/>
    </row>
    <row r="156" ht="24.15" customHeight="1" spans="13:13">
      <c r="M156" s="31"/>
    </row>
    <row r="157" ht="24.15" customHeight="1" spans="13:13">
      <c r="M157" s="31"/>
    </row>
    <row r="158" ht="24.15" customHeight="1" spans="13:13">
      <c r="M158" s="31"/>
    </row>
    <row r="159" ht="24.15" customHeight="1" spans="13:13">
      <c r="M159" s="31"/>
    </row>
    <row r="160" ht="24.15" customHeight="1" spans="13:13">
      <c r="M160" s="31"/>
    </row>
    <row r="161" ht="24.15" customHeight="1" spans="13:13">
      <c r="M161" s="31"/>
    </row>
    <row r="162" ht="24.15" customHeight="1" spans="13:13">
      <c r="M162" s="31"/>
    </row>
    <row r="163" ht="24.15" customHeight="1" spans="13:13">
      <c r="M163" s="31"/>
    </row>
    <row r="164" ht="24.15" customHeight="1" spans="13:13">
      <c r="M164" s="31"/>
    </row>
    <row r="165" ht="24.15" customHeight="1" spans="13:13">
      <c r="M165" s="31"/>
    </row>
    <row r="166" ht="24.15" customHeight="1" spans="13:13">
      <c r="M166" s="31"/>
    </row>
    <row r="167" ht="24.15" customHeight="1" spans="13:13">
      <c r="M167" s="31"/>
    </row>
  </sheetData>
  <sortState ref="A7:P16">
    <sortCondition ref="E7:E16" customList="楚雄市,双柏县,牟定县,南华县,姚安县,大姚县,永仁县,元谋县,武定县,禄丰县"/>
  </sortState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4">
    <cfRule type="duplicateValues" dxfId="0" priority="2"/>
    <cfRule type="duplicateValues" dxfId="0" priority="3"/>
  </conditionalFormatting>
  <conditionalFormatting sqref="B6">
    <cfRule type="duplicateValues" dxfId="0" priority="1"/>
  </conditionalFormatting>
  <conditionalFormatting sqref="O4:O6">
    <cfRule type="cellIs" dxfId="1" priority="5" operator="greaterThan">
      <formula>750</formula>
    </cfRule>
  </conditionalFormatting>
  <conditionalFormatting sqref="B1:B3 B7:B1048576">
    <cfRule type="duplicateValues" dxfId="0" priority="4"/>
  </conditionalFormatting>
  <printOptions horizontalCentered="1"/>
  <pageMargins left="0.984251968503937" right="0.708661417322835" top="0.78740157480315" bottom="0.78740157480315" header="0.31496062992126" footer="0.31496062992126"/>
  <pageSetup paperSize="8" scale="85" fitToHeight="0" orientation="landscape"/>
  <headerFooter>
    <oddFooter>&amp;C第 &amp;P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5"/>
  <sheetViews>
    <sheetView view="pageBreakPreview" zoomScaleNormal="100" workbookViewId="0">
      <pane xSplit="2" ySplit="6" topLeftCell="C7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3.5"/>
  <cols>
    <col min="1" max="1" width="5.88333333333333" style="58" customWidth="1"/>
    <col min="2" max="2" width="29.2166666666667" style="59" customWidth="1"/>
    <col min="3" max="3" width="11.3333333333333" style="60" customWidth="1"/>
    <col min="4" max="4" width="53.2166666666667" style="61" customWidth="1"/>
    <col min="5" max="5" width="9.775" style="60" customWidth="1"/>
    <col min="6" max="6" width="11" style="60" customWidth="1"/>
    <col min="7" max="7" width="9.44166666666667" style="62" customWidth="1"/>
    <col min="8" max="8" width="9.775" style="60" customWidth="1"/>
    <col min="9" max="9" width="10.2166666666667" style="60" customWidth="1"/>
    <col min="10" max="10" width="10" style="60" customWidth="1"/>
    <col min="11" max="12" width="9.775" style="60" customWidth="1"/>
    <col min="13" max="13" width="15" style="38" customWidth="1"/>
    <col min="14" max="16384" width="9" style="41"/>
  </cols>
  <sheetData>
    <row r="1" ht="22.2" customHeight="1" spans="1:13">
      <c r="A1" s="4" t="s">
        <v>751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2.2" customHeight="1" spans="1:13">
      <c r="A2" s="5" t="s">
        <v>98</v>
      </c>
      <c r="B2" s="63" t="s">
        <v>99</v>
      </c>
      <c r="C2" s="5" t="s">
        <v>100</v>
      </c>
      <c r="D2" s="5" t="s">
        <v>101</v>
      </c>
      <c r="E2" s="5" t="s">
        <v>102</v>
      </c>
      <c r="F2" s="5" t="s">
        <v>103</v>
      </c>
      <c r="G2" s="64" t="s">
        <v>104</v>
      </c>
      <c r="H2" s="5" t="s">
        <v>105</v>
      </c>
      <c r="I2" s="5"/>
      <c r="J2" s="5"/>
      <c r="K2" s="5"/>
      <c r="L2" s="5" t="s">
        <v>106</v>
      </c>
      <c r="M2" s="73" t="s">
        <v>107</v>
      </c>
    </row>
    <row r="3" ht="31.95" customHeight="1" spans="1:13">
      <c r="A3" s="5"/>
      <c r="B3" s="63"/>
      <c r="C3" s="5"/>
      <c r="D3" s="5"/>
      <c r="E3" s="5"/>
      <c r="F3" s="5"/>
      <c r="G3" s="64"/>
      <c r="H3" s="5" t="s">
        <v>108</v>
      </c>
      <c r="I3" s="5" t="s">
        <v>109</v>
      </c>
      <c r="J3" s="5" t="s">
        <v>110</v>
      </c>
      <c r="K3" s="5" t="s">
        <v>111</v>
      </c>
      <c r="L3" s="5"/>
      <c r="M3" s="73"/>
    </row>
    <row r="4" s="38" customFormat="1" ht="31.95" hidden="1" customHeight="1" spans="1:16">
      <c r="A4" s="5"/>
      <c r="B4" s="7" t="s">
        <v>67</v>
      </c>
      <c r="C4" s="7" t="s">
        <v>112</v>
      </c>
      <c r="D4" s="7" t="s">
        <v>113</v>
      </c>
      <c r="E4" s="5"/>
      <c r="F4" s="5" t="s">
        <v>65</v>
      </c>
      <c r="G4" s="7" t="s">
        <v>114</v>
      </c>
      <c r="H4" s="5" t="s">
        <v>115</v>
      </c>
      <c r="I4" s="5" t="s">
        <v>116</v>
      </c>
      <c r="J4" s="5" t="s">
        <v>117</v>
      </c>
      <c r="K4" s="5" t="s">
        <v>104</v>
      </c>
      <c r="L4" s="5" t="s">
        <v>119</v>
      </c>
      <c r="M4" s="5" t="s">
        <v>112</v>
      </c>
      <c r="N4" s="20">
        <f>K5-SUM(G7:G1930)</f>
        <v>0</v>
      </c>
      <c r="O4" s="50">
        <f>C5+D5+M5-L5</f>
        <v>8.541</v>
      </c>
      <c r="P4" s="31"/>
    </row>
    <row r="5" s="38" customFormat="1" hidden="1" spans="1:16">
      <c r="A5" s="5"/>
      <c r="B5" s="7">
        <f>SUM(B6:B6)</f>
        <v>4</v>
      </c>
      <c r="C5" s="42">
        <f>SUM(C6:C6)</f>
        <v>8.541</v>
      </c>
      <c r="D5" s="42">
        <f>SUM(D6:D6)</f>
        <v>28.977</v>
      </c>
      <c r="E5" s="43" t="s">
        <v>120</v>
      </c>
      <c r="F5" s="44">
        <f t="shared" ref="F5:M5" si="0">SUM(F6:F6)</f>
        <v>9</v>
      </c>
      <c r="G5" s="44">
        <f t="shared" si="0"/>
        <v>0</v>
      </c>
      <c r="H5" s="44">
        <f t="shared" si="0"/>
        <v>8</v>
      </c>
      <c r="I5" s="44">
        <f t="shared" si="0"/>
        <v>0</v>
      </c>
      <c r="J5" s="44">
        <f t="shared" si="0"/>
        <v>1</v>
      </c>
      <c r="K5" s="51">
        <f t="shared" si="0"/>
        <v>375180</v>
      </c>
      <c r="L5" s="42">
        <f t="shared" si="0"/>
        <v>37.518</v>
      </c>
      <c r="M5" s="42">
        <f t="shared" si="0"/>
        <v>8.541</v>
      </c>
      <c r="N5" s="20">
        <f t="shared" ref="N5:N6" si="1">F5-G5-H5-I5-J5</f>
        <v>0</v>
      </c>
      <c r="O5" s="31"/>
      <c r="P5" s="31"/>
    </row>
    <row r="6" s="39" customFormat="1" ht="22.2" hidden="1" customHeight="1" spans="1:16">
      <c r="A6" s="5"/>
      <c r="B6" s="5">
        <f>COUNTIFS($E$7:$E$1968,E6,$M$7:$M$1968,"十四五")</f>
        <v>4</v>
      </c>
      <c r="C6" s="45">
        <f>SUMPRODUCT(($E$7:$E$1968=E6)*($M$7:$M$1968="十四五")*($G$7:$G$1968))/10000</f>
        <v>8.541</v>
      </c>
      <c r="D6" s="45">
        <f>L6-C6</f>
        <v>28.977</v>
      </c>
      <c r="E6" s="46" t="s">
        <v>121</v>
      </c>
      <c r="F6" s="47">
        <f>COUNTIFS($E$7:$E$1930,E6)</f>
        <v>9</v>
      </c>
      <c r="G6" s="47">
        <f>COUNTIFS($E$7:$E$1930,E6,$G$7:$G$1930,"&lt;10000")</f>
        <v>0</v>
      </c>
      <c r="H6" s="47">
        <f>COUNTIFS($E$7:$E$1930,E6,$G$7:$G$1930,"&gt;=10000",$G$7:$G$1930,"&lt;50000")</f>
        <v>8</v>
      </c>
      <c r="I6" s="47">
        <f>COUNTIFS($E$7:$E$1930,E6,$G$7:$G$1930,"&gt;=50000",$G$7:$G$1930,"&lt;100000")</f>
        <v>0</v>
      </c>
      <c r="J6" s="47">
        <f>COUNTIFS($E$7:$E$1930,E6,$G$7:$G$1930,"&gt;=100000")</f>
        <v>1</v>
      </c>
      <c r="K6" s="53">
        <f>SUMIF($E$7:$E$1930,$E6,$G$7:$G$1930)</f>
        <v>375180</v>
      </c>
      <c r="L6" s="45">
        <f t="shared" ref="L6" si="2">K6/10000</f>
        <v>37.518</v>
      </c>
      <c r="M6" s="45">
        <f>SUMPRODUCT(($E$7:$E$1981=E6)*($M$7:$M$1981="十四五")*($G$7:$G$1981))/10000</f>
        <v>8.541</v>
      </c>
      <c r="N6" s="27">
        <f t="shared" si="1"/>
        <v>0</v>
      </c>
      <c r="O6" s="55"/>
      <c r="P6" s="55"/>
    </row>
    <row r="7" s="56" customFormat="1" ht="34.95" customHeight="1" spans="1:14">
      <c r="A7" s="14">
        <v>1</v>
      </c>
      <c r="B7" s="14" t="s">
        <v>752</v>
      </c>
      <c r="C7" s="33" t="s">
        <v>127</v>
      </c>
      <c r="D7" s="15" t="s">
        <v>753</v>
      </c>
      <c r="E7" s="33" t="s">
        <v>121</v>
      </c>
      <c r="F7" s="33" t="s">
        <v>142</v>
      </c>
      <c r="G7" s="34">
        <v>11010</v>
      </c>
      <c r="H7" s="34">
        <f>G7</f>
        <v>11010</v>
      </c>
      <c r="I7" s="33"/>
      <c r="J7" s="33"/>
      <c r="K7" s="33"/>
      <c r="L7" s="33"/>
      <c r="M7" s="14" t="s">
        <v>125</v>
      </c>
      <c r="N7" s="74"/>
    </row>
    <row r="8" s="56" customFormat="1" ht="34.95" customHeight="1" spans="1:14">
      <c r="A8" s="14">
        <v>2</v>
      </c>
      <c r="B8" s="14" t="s">
        <v>754</v>
      </c>
      <c r="C8" s="33" t="s">
        <v>127</v>
      </c>
      <c r="D8" s="15" t="s">
        <v>755</v>
      </c>
      <c r="E8" s="33" t="s">
        <v>121</v>
      </c>
      <c r="F8" s="33" t="s">
        <v>142</v>
      </c>
      <c r="G8" s="34">
        <v>45000</v>
      </c>
      <c r="H8" s="34">
        <f t="shared" ref="H8:H12" si="3">G8</f>
        <v>45000</v>
      </c>
      <c r="I8" s="33"/>
      <c r="J8" s="33"/>
      <c r="K8" s="33"/>
      <c r="L8" s="33"/>
      <c r="M8" s="14" t="s">
        <v>125</v>
      </c>
      <c r="N8" s="74"/>
    </row>
    <row r="9" s="56" customFormat="1" ht="34.95" customHeight="1" spans="1:17">
      <c r="A9" s="14">
        <v>3</v>
      </c>
      <c r="B9" s="14" t="s">
        <v>756</v>
      </c>
      <c r="C9" s="33" t="s">
        <v>127</v>
      </c>
      <c r="D9" s="15" t="s">
        <v>757</v>
      </c>
      <c r="E9" s="33" t="s">
        <v>121</v>
      </c>
      <c r="F9" s="33" t="s">
        <v>142</v>
      </c>
      <c r="G9" s="34">
        <v>18100</v>
      </c>
      <c r="H9" s="34">
        <f t="shared" si="3"/>
        <v>18100</v>
      </c>
      <c r="I9" s="33"/>
      <c r="J9" s="33"/>
      <c r="K9" s="33"/>
      <c r="L9" s="33"/>
      <c r="M9" s="14" t="s">
        <v>125</v>
      </c>
      <c r="N9" s="36"/>
      <c r="O9" s="36"/>
      <c r="P9" s="36"/>
      <c r="Q9" s="36"/>
    </row>
    <row r="10" s="56" customFormat="1" ht="34.95" customHeight="1" spans="1:17">
      <c r="A10" s="14">
        <v>4</v>
      </c>
      <c r="B10" s="14" t="s">
        <v>758</v>
      </c>
      <c r="C10" s="33" t="s">
        <v>127</v>
      </c>
      <c r="D10" s="15" t="s">
        <v>759</v>
      </c>
      <c r="E10" s="33" t="s">
        <v>121</v>
      </c>
      <c r="F10" s="33" t="s">
        <v>142</v>
      </c>
      <c r="G10" s="34">
        <v>11300</v>
      </c>
      <c r="H10" s="34">
        <f t="shared" si="3"/>
        <v>11300</v>
      </c>
      <c r="I10" s="33"/>
      <c r="J10" s="33"/>
      <c r="K10" s="33"/>
      <c r="L10" s="33"/>
      <c r="M10" s="14" t="s">
        <v>125</v>
      </c>
      <c r="N10" s="36"/>
      <c r="O10" s="36"/>
      <c r="P10" s="36"/>
      <c r="Q10" s="36"/>
    </row>
    <row r="11" s="57" customFormat="1" ht="50.4" hidden="1" customHeight="1" spans="1:17">
      <c r="A11" s="65">
        <v>5</v>
      </c>
      <c r="B11" s="65" t="s">
        <v>760</v>
      </c>
      <c r="C11" s="66" t="s">
        <v>127</v>
      </c>
      <c r="D11" s="67" t="s">
        <v>761</v>
      </c>
      <c r="E11" s="66" t="s">
        <v>121</v>
      </c>
      <c r="F11" s="66" t="s">
        <v>408</v>
      </c>
      <c r="G11" s="68">
        <v>212510</v>
      </c>
      <c r="H11" s="68">
        <f t="shared" si="3"/>
        <v>212510</v>
      </c>
      <c r="I11" s="66"/>
      <c r="J11" s="66"/>
      <c r="K11" s="66"/>
      <c r="L11" s="66"/>
      <c r="M11" s="65" t="s">
        <v>175</v>
      </c>
      <c r="N11" s="75"/>
      <c r="O11" s="75"/>
      <c r="P11" s="75"/>
      <c r="Q11" s="75"/>
    </row>
    <row r="12" s="40" customFormat="1" ht="35.1" hidden="1" customHeight="1" spans="1:13">
      <c r="A12" s="69">
        <v>6</v>
      </c>
      <c r="B12" s="70" t="s">
        <v>762</v>
      </c>
      <c r="C12" s="69" t="s">
        <v>127</v>
      </c>
      <c r="D12" s="67" t="s">
        <v>763</v>
      </c>
      <c r="E12" s="66" t="s">
        <v>121</v>
      </c>
      <c r="F12" s="66" t="s">
        <v>408</v>
      </c>
      <c r="G12" s="71">
        <v>10550</v>
      </c>
      <c r="H12" s="69">
        <f t="shared" si="3"/>
        <v>10550</v>
      </c>
      <c r="I12" s="72"/>
      <c r="J12" s="72"/>
      <c r="K12" s="72"/>
      <c r="L12" s="76"/>
      <c r="M12" s="65" t="s">
        <v>175</v>
      </c>
    </row>
    <row r="13" s="40" customFormat="1" ht="35.1" hidden="1" customHeight="1" spans="1:13">
      <c r="A13" s="69">
        <v>7</v>
      </c>
      <c r="B13" s="70" t="s">
        <v>764</v>
      </c>
      <c r="C13" s="69" t="s">
        <v>127</v>
      </c>
      <c r="D13" s="67" t="s">
        <v>765</v>
      </c>
      <c r="E13" s="66" t="s">
        <v>121</v>
      </c>
      <c r="F13" s="66" t="s">
        <v>408</v>
      </c>
      <c r="G13" s="71">
        <v>33010</v>
      </c>
      <c r="H13" s="69">
        <v>33010</v>
      </c>
      <c r="I13" s="72"/>
      <c r="J13" s="72"/>
      <c r="K13" s="72"/>
      <c r="L13" s="76"/>
      <c r="M13" s="65" t="s">
        <v>175</v>
      </c>
    </row>
    <row r="14" s="40" customFormat="1" ht="35.1" hidden="1" customHeight="1" spans="1:13">
      <c r="A14" s="69">
        <v>8</v>
      </c>
      <c r="B14" s="70" t="s">
        <v>766</v>
      </c>
      <c r="C14" s="69" t="s">
        <v>127</v>
      </c>
      <c r="D14" s="72" t="s">
        <v>767</v>
      </c>
      <c r="E14" s="66" t="s">
        <v>121</v>
      </c>
      <c r="F14" s="66" t="s">
        <v>768</v>
      </c>
      <c r="G14" s="71">
        <v>21400</v>
      </c>
      <c r="H14" s="69">
        <v>21400</v>
      </c>
      <c r="I14" s="72"/>
      <c r="J14" s="72"/>
      <c r="K14" s="72"/>
      <c r="L14" s="76"/>
      <c r="M14" s="65" t="s">
        <v>175</v>
      </c>
    </row>
    <row r="15" s="40" customFormat="1" ht="35.1" hidden="1" customHeight="1" spans="1:13">
      <c r="A15" s="69">
        <v>9</v>
      </c>
      <c r="B15" s="70" t="s">
        <v>769</v>
      </c>
      <c r="C15" s="69" t="s">
        <v>127</v>
      </c>
      <c r="D15" s="72" t="s">
        <v>770</v>
      </c>
      <c r="E15" s="66" t="s">
        <v>121</v>
      </c>
      <c r="F15" s="66" t="s">
        <v>768</v>
      </c>
      <c r="G15" s="71">
        <v>12300</v>
      </c>
      <c r="H15" s="69">
        <v>12300</v>
      </c>
      <c r="I15" s="72"/>
      <c r="J15" s="72"/>
      <c r="K15" s="72"/>
      <c r="L15" s="76"/>
      <c r="M15" s="65" t="s">
        <v>175</v>
      </c>
    </row>
    <row r="16" ht="24.15" customHeight="1" spans="13:13">
      <c r="M16" s="31"/>
    </row>
    <row r="17" ht="24.15" customHeight="1" spans="13:13">
      <c r="M17" s="31"/>
    </row>
    <row r="18" ht="24.15" customHeight="1" spans="13:13">
      <c r="M18" s="31"/>
    </row>
    <row r="19" ht="24.15" customHeight="1" spans="13:13">
      <c r="M19" s="31"/>
    </row>
    <row r="20" ht="24.15" customHeight="1" spans="13:13">
      <c r="M20" s="31"/>
    </row>
    <row r="21" ht="24.15" customHeight="1" spans="13:13">
      <c r="M21" s="31"/>
    </row>
    <row r="22" ht="24.15" customHeight="1" spans="13:13">
      <c r="M22" s="31"/>
    </row>
    <row r="23" ht="24.15" customHeight="1" spans="13:13">
      <c r="M23" s="31"/>
    </row>
    <row r="24" ht="24.15" customHeight="1" spans="13:13">
      <c r="M24" s="31"/>
    </row>
    <row r="25" ht="24.15" customHeight="1" spans="13:13">
      <c r="M25" s="31"/>
    </row>
    <row r="26" ht="24.15" customHeight="1" spans="13:13">
      <c r="M26" s="31"/>
    </row>
    <row r="27" ht="24.15" customHeight="1" spans="13:13">
      <c r="M27" s="31"/>
    </row>
    <row r="28" ht="24.15" customHeight="1" spans="13:13">
      <c r="M28" s="31"/>
    </row>
    <row r="29" ht="24.15" customHeight="1" spans="13:13">
      <c r="M29" s="31"/>
    </row>
    <row r="30" ht="24.15" customHeight="1" spans="13:13">
      <c r="M30" s="31"/>
    </row>
    <row r="31" ht="24.15" customHeight="1" spans="13:13">
      <c r="M31" s="31"/>
    </row>
    <row r="32" ht="24.15" customHeight="1" spans="13:13">
      <c r="M32" s="31"/>
    </row>
    <row r="33" ht="24.15" customHeight="1" spans="13:13">
      <c r="M33" s="31"/>
    </row>
    <row r="34" ht="24.15" customHeight="1" spans="13:13">
      <c r="M34" s="31"/>
    </row>
    <row r="35" ht="24.15" customHeight="1" spans="13:13">
      <c r="M35" s="31"/>
    </row>
    <row r="36" ht="24.15" customHeight="1" spans="13:13">
      <c r="M36" s="31"/>
    </row>
    <row r="37" ht="24.15" customHeight="1" spans="13:13">
      <c r="M37" s="31"/>
    </row>
    <row r="38" ht="24.15" customHeight="1" spans="13:13">
      <c r="M38" s="31"/>
    </row>
    <row r="39" ht="24.15" customHeight="1" spans="13:13">
      <c r="M39" s="31"/>
    </row>
    <row r="40" ht="24.15" customHeight="1" spans="13:13">
      <c r="M40" s="31"/>
    </row>
    <row r="41" ht="24.15" customHeight="1" spans="13:13">
      <c r="M41" s="31"/>
    </row>
    <row r="42" ht="24.15" customHeight="1" spans="13:13">
      <c r="M42" s="31"/>
    </row>
    <row r="43" ht="24.15" customHeight="1" spans="13:13">
      <c r="M43" s="31"/>
    </row>
    <row r="44" ht="24.15" customHeight="1" spans="13:13">
      <c r="M44" s="31"/>
    </row>
    <row r="45" ht="24.15" customHeight="1" spans="13:13">
      <c r="M45" s="31"/>
    </row>
    <row r="46" ht="24.15" customHeight="1" spans="13:13">
      <c r="M46" s="31"/>
    </row>
    <row r="47" ht="24.15" customHeight="1" spans="13:13">
      <c r="M47" s="31"/>
    </row>
    <row r="48" ht="24.15" customHeight="1" spans="13:13">
      <c r="M48" s="31"/>
    </row>
    <row r="49" ht="24.15" customHeight="1" spans="13:13">
      <c r="M49" s="31"/>
    </row>
    <row r="50" ht="24.15" customHeight="1" spans="13:13">
      <c r="M50" s="31"/>
    </row>
    <row r="51" ht="24.15" customHeight="1" spans="13:13">
      <c r="M51" s="31"/>
    </row>
    <row r="52" ht="24.15" customHeight="1" spans="13:13">
      <c r="M52" s="31"/>
    </row>
    <row r="53" ht="24.15" customHeight="1" spans="13:13">
      <c r="M53" s="31"/>
    </row>
    <row r="54" ht="24.15" customHeight="1" spans="13:13">
      <c r="M54" s="31"/>
    </row>
    <row r="55" ht="24.15" customHeight="1" spans="13:13">
      <c r="M55" s="31"/>
    </row>
    <row r="56" ht="24.15" customHeight="1" spans="13:13">
      <c r="M56" s="31"/>
    </row>
    <row r="57" ht="24.15" customHeight="1" spans="13:13">
      <c r="M57" s="31"/>
    </row>
    <row r="58" ht="24.15" customHeight="1" spans="13:13">
      <c r="M58" s="31"/>
    </row>
    <row r="59" ht="24.15" customHeight="1" spans="13:13">
      <c r="M59" s="31"/>
    </row>
    <row r="60" ht="24.15" customHeight="1" spans="13:13">
      <c r="M60" s="31"/>
    </row>
    <row r="61" ht="24.15" customHeight="1" spans="13:13">
      <c r="M61" s="31"/>
    </row>
    <row r="62" ht="24.15" customHeight="1" spans="13:13">
      <c r="M62" s="31"/>
    </row>
    <row r="63" ht="24.15" customHeight="1" spans="13:13">
      <c r="M63" s="31"/>
    </row>
    <row r="64" ht="24.15" customHeight="1" spans="13:13">
      <c r="M64" s="31"/>
    </row>
    <row r="65" ht="24.15" customHeight="1" spans="13:13">
      <c r="M65" s="31"/>
    </row>
    <row r="66" ht="24.15" customHeight="1" spans="13:13">
      <c r="M66" s="31"/>
    </row>
    <row r="67" ht="24.15" customHeight="1" spans="13:13">
      <c r="M67" s="31"/>
    </row>
    <row r="68" ht="24.15" customHeight="1" spans="13:13">
      <c r="M68" s="31"/>
    </row>
    <row r="69" ht="24.15" customHeight="1" spans="13:13">
      <c r="M69" s="31"/>
    </row>
    <row r="70" ht="24.15" customHeight="1" spans="13:13">
      <c r="M70" s="31"/>
    </row>
    <row r="71" ht="24.15" customHeight="1" spans="13:13">
      <c r="M71" s="31"/>
    </row>
    <row r="72" ht="24.15" customHeight="1" spans="13:13">
      <c r="M72" s="31"/>
    </row>
    <row r="73" ht="24.15" customHeight="1" spans="13:13">
      <c r="M73" s="31"/>
    </row>
    <row r="74" ht="24.15" customHeight="1" spans="13:13">
      <c r="M74" s="31"/>
    </row>
    <row r="75" ht="24.15" customHeight="1" spans="13:13">
      <c r="M75" s="31"/>
    </row>
  </sheetData>
  <sortState ref="A7:Q17">
    <sortCondition ref="E7:E17" customList="楚雄市,双柏县,牟定县,南华县,姚安县,大姚县,永仁县,元谋县,武定县,禄丰县"/>
  </sortState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4">
    <cfRule type="duplicateValues" dxfId="0" priority="2"/>
    <cfRule type="duplicateValues" dxfId="0" priority="3"/>
  </conditionalFormatting>
  <conditionalFormatting sqref="B6">
    <cfRule type="duplicateValues" dxfId="0" priority="1"/>
  </conditionalFormatting>
  <conditionalFormatting sqref="B7">
    <cfRule type="duplicateValues" dxfId="0" priority="7"/>
  </conditionalFormatting>
  <conditionalFormatting sqref="B8">
    <cfRule type="duplicateValues" dxfId="0" priority="49"/>
  </conditionalFormatting>
  <conditionalFormatting sqref="B9">
    <cfRule type="duplicateValues" dxfId="0" priority="50"/>
  </conditionalFormatting>
  <conditionalFormatting sqref="B10">
    <cfRule type="duplicateValues" dxfId="0" priority="4"/>
  </conditionalFormatting>
  <conditionalFormatting sqref="O4:O6">
    <cfRule type="cellIs" dxfId="1" priority="8" operator="greaterThan">
      <formula>750</formula>
    </cfRule>
  </conditionalFormatting>
  <printOptions horizontalCentered="1"/>
  <pageMargins left="0.984251968503937" right="0.708661417322835" top="0.78740157480315" bottom="0.78740157480315" header="0.31496062992126" footer="0.31496062992126"/>
  <pageSetup paperSize="8" scale="92" orientation="landscape"/>
  <headerFooter>
    <oddFooter>&amp;C第 &amp;P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9"/>
  <sheetViews>
    <sheetView view="pageBreakPreview" zoomScaleNormal="100" workbookViewId="0">
      <pane xSplit="2" ySplit="6" topLeftCell="C7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3.5"/>
  <cols>
    <col min="1" max="1" width="5.775" style="40" customWidth="1"/>
    <col min="2" max="2" width="13.8833333333333" style="40" customWidth="1"/>
    <col min="3" max="3" width="7.66666666666667" style="40" customWidth="1"/>
    <col min="4" max="4" width="84.4416666666667" style="40" customWidth="1"/>
    <col min="5" max="5" width="8.88333333333333" style="40" customWidth="1"/>
    <col min="6" max="6" width="10.775" style="40" customWidth="1"/>
    <col min="7" max="7" width="8.775" style="40" customWidth="1"/>
    <col min="8" max="8" width="10.3333333333333" style="40" customWidth="1"/>
    <col min="9" max="10" width="9.21666666666667" style="40" customWidth="1"/>
    <col min="11" max="11" width="10" style="40" customWidth="1"/>
    <col min="12" max="12" width="9.44166666666667" style="40" customWidth="1"/>
    <col min="13" max="13" width="15" style="38" customWidth="1"/>
    <col min="14" max="16384" width="9" style="41"/>
  </cols>
  <sheetData>
    <row r="1" ht="22.2" customHeight="1" spans="1:13">
      <c r="A1" s="4" t="s">
        <v>771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2.2" customHeight="1" spans="1:13">
      <c r="A2" s="5" t="s">
        <v>98</v>
      </c>
      <c r="B2" s="5" t="s">
        <v>99</v>
      </c>
      <c r="C2" s="5" t="s">
        <v>347</v>
      </c>
      <c r="D2" s="5" t="s">
        <v>101</v>
      </c>
      <c r="E2" s="5" t="s">
        <v>293</v>
      </c>
      <c r="F2" s="5" t="s">
        <v>697</v>
      </c>
      <c r="G2" s="6" t="s">
        <v>104</v>
      </c>
      <c r="H2" s="5" t="s">
        <v>105</v>
      </c>
      <c r="I2" s="5"/>
      <c r="J2" s="5"/>
      <c r="K2" s="5"/>
      <c r="L2" s="5" t="s">
        <v>106</v>
      </c>
      <c r="M2" s="18" t="s">
        <v>107</v>
      </c>
    </row>
    <row r="3" ht="31.95" customHeight="1" spans="1:13">
      <c r="A3" s="5"/>
      <c r="B3" s="5"/>
      <c r="C3" s="5"/>
      <c r="D3" s="5"/>
      <c r="E3" s="5"/>
      <c r="F3" s="5"/>
      <c r="G3" s="6"/>
      <c r="H3" s="5" t="s">
        <v>772</v>
      </c>
      <c r="I3" s="5" t="s">
        <v>109</v>
      </c>
      <c r="J3" s="5" t="s">
        <v>110</v>
      </c>
      <c r="K3" s="5" t="s">
        <v>111</v>
      </c>
      <c r="L3" s="5"/>
      <c r="M3" s="18"/>
    </row>
    <row r="4" s="38" customFormat="1" ht="31.95" hidden="1" customHeight="1" spans="1:16">
      <c r="A4" s="5"/>
      <c r="B4" s="7" t="s">
        <v>67</v>
      </c>
      <c r="C4" s="7" t="s">
        <v>112</v>
      </c>
      <c r="D4" s="7" t="s">
        <v>113</v>
      </c>
      <c r="E4" s="5"/>
      <c r="F4" s="5" t="s">
        <v>65</v>
      </c>
      <c r="G4" s="7" t="s">
        <v>114</v>
      </c>
      <c r="H4" s="5" t="s">
        <v>115</v>
      </c>
      <c r="I4" s="5" t="s">
        <v>116</v>
      </c>
      <c r="J4" s="5" t="s">
        <v>117</v>
      </c>
      <c r="K4" s="5" t="s">
        <v>118</v>
      </c>
      <c r="L4" s="5" t="s">
        <v>4</v>
      </c>
      <c r="M4" s="19" t="s">
        <v>112</v>
      </c>
      <c r="N4" s="20">
        <f>K5-SUM(G8:G1919)</f>
        <v>78137.2</v>
      </c>
      <c r="O4" s="50">
        <f>C5+D5+M5-L5</f>
        <v>7.81372</v>
      </c>
      <c r="P4" s="31"/>
    </row>
    <row r="5" s="38" customFormat="1" hidden="1" spans="1:16">
      <c r="A5" s="5"/>
      <c r="B5" s="7">
        <f>SUM(B6:B6)</f>
        <v>1</v>
      </c>
      <c r="C5" s="42">
        <f>SUM(C6:C6)</f>
        <v>7.81372</v>
      </c>
      <c r="D5" s="42">
        <f>SUM(D6:D6)</f>
        <v>0</v>
      </c>
      <c r="E5" s="43" t="s">
        <v>120</v>
      </c>
      <c r="F5" s="44">
        <f t="shared" ref="F5:M5" si="0">SUM(F6:F6)</f>
        <v>1</v>
      </c>
      <c r="G5" s="44">
        <f t="shared" si="0"/>
        <v>0</v>
      </c>
      <c r="H5" s="44">
        <f t="shared" si="0"/>
        <v>0</v>
      </c>
      <c r="I5" s="44">
        <f t="shared" si="0"/>
        <v>1</v>
      </c>
      <c r="J5" s="44">
        <f t="shared" si="0"/>
        <v>0</v>
      </c>
      <c r="K5" s="51">
        <f t="shared" si="0"/>
        <v>78137.2</v>
      </c>
      <c r="L5" s="42">
        <f t="shared" si="0"/>
        <v>7.81372</v>
      </c>
      <c r="M5" s="52">
        <f t="shared" si="0"/>
        <v>7.81372</v>
      </c>
      <c r="N5" s="20">
        <f t="shared" ref="N5:N6" si="1">F5-G5-H5-I5-J5</f>
        <v>0</v>
      </c>
      <c r="O5" s="31"/>
      <c r="P5" s="31"/>
    </row>
    <row r="6" s="39" customFormat="1" ht="22.2" hidden="1" customHeight="1" spans="1:16">
      <c r="A6" s="5"/>
      <c r="B6" s="5">
        <f>COUNTIFS($E$7:$E$1967,E6,$M$7:$M$1967,"十四五")</f>
        <v>1</v>
      </c>
      <c r="C6" s="45">
        <f>SUMPRODUCT(($E$7:$E$1967=E6)*($M$7:$M$1967="十四五")*($G$7:$G$1967))/10000</f>
        <v>7.81372</v>
      </c>
      <c r="D6" s="45">
        <f>L6-C6</f>
        <v>0</v>
      </c>
      <c r="E6" s="46" t="s">
        <v>121</v>
      </c>
      <c r="F6" s="47">
        <f>COUNTIFS($E$7:$E$8,E6)</f>
        <v>1</v>
      </c>
      <c r="G6" s="47">
        <f>COUNTIFS($E$7:$E$1920,E6,$G$7:$G$1920,"&lt;10000")</f>
        <v>0</v>
      </c>
      <c r="H6" s="47">
        <f>COUNTIFS($E$7:$E$1920,E6,$G$7:$G$1920,"&gt;=10000",$G$7:$G$1920,"&lt;50000")</f>
        <v>0</v>
      </c>
      <c r="I6" s="47">
        <f>COUNTIFS($E$7:$E$1920,E6,$G$7:$G$1920,"&gt;=50000",$G$7:$G$1920,"&lt;100000")</f>
        <v>1</v>
      </c>
      <c r="J6" s="47">
        <f>COUNTIFS($E$7:$E$1920,E6,$G$7:$G$1920,"&gt;=100000")</f>
        <v>0</v>
      </c>
      <c r="K6" s="53">
        <f>SUMIF($E$7:$E$1920,$E6,$G$7:$G$1920)</f>
        <v>78137.2</v>
      </c>
      <c r="L6" s="45">
        <f>K6/10000</f>
        <v>7.81372</v>
      </c>
      <c r="M6" s="54">
        <f>SUMPRODUCT(($E$7:$E$1970=E6)*($M$7:$M$1970="十四五")*($G$7:$G$1970))/10000</f>
        <v>7.81372</v>
      </c>
      <c r="N6" s="27">
        <f t="shared" si="1"/>
        <v>0</v>
      </c>
      <c r="O6" s="55"/>
      <c r="P6" s="55"/>
    </row>
    <row r="7" s="38" customFormat="1" ht="87" customHeight="1" spans="1:16">
      <c r="A7" s="33">
        <v>1</v>
      </c>
      <c r="B7" s="15" t="s">
        <v>773</v>
      </c>
      <c r="C7" s="33" t="s">
        <v>127</v>
      </c>
      <c r="D7" s="15" t="s">
        <v>774</v>
      </c>
      <c r="E7" s="48" t="s">
        <v>121</v>
      </c>
      <c r="F7" s="33" t="s">
        <v>620</v>
      </c>
      <c r="G7" s="34">
        <v>78137.2</v>
      </c>
      <c r="H7" s="34">
        <f t="shared" ref="H7" si="2">G7</f>
        <v>78137.2</v>
      </c>
      <c r="I7" s="33"/>
      <c r="J7" s="33"/>
      <c r="K7" s="33"/>
      <c r="L7" s="33"/>
      <c r="M7" s="29" t="s">
        <v>125</v>
      </c>
      <c r="N7" s="20"/>
      <c r="O7" s="31"/>
      <c r="P7" s="31"/>
    </row>
    <row r="8" ht="24.15" customHeight="1" spans="1:1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31"/>
    </row>
    <row r="9" ht="24.15" customHeight="1" spans="13:13">
      <c r="M9" s="31"/>
    </row>
    <row r="10" ht="24.15" customHeight="1" spans="13:13">
      <c r="M10" s="31"/>
    </row>
    <row r="11" ht="24.15" customHeight="1" spans="13:13">
      <c r="M11" s="31"/>
    </row>
    <row r="12" ht="24.15" customHeight="1" spans="13:13">
      <c r="M12" s="31"/>
    </row>
    <row r="13" ht="24.15" customHeight="1" spans="13:13">
      <c r="M13" s="31"/>
    </row>
    <row r="14" ht="24.15" customHeight="1" spans="13:13">
      <c r="M14" s="31"/>
    </row>
    <row r="15" ht="24.15" customHeight="1" spans="13:13">
      <c r="M15" s="31"/>
    </row>
    <row r="16" ht="24.15" customHeight="1" spans="13:13">
      <c r="M16" s="31"/>
    </row>
    <row r="17" ht="24.15" customHeight="1" spans="13:13">
      <c r="M17" s="31"/>
    </row>
    <row r="18" ht="24.15" customHeight="1" spans="13:13">
      <c r="M18" s="31"/>
    </row>
    <row r="19" ht="24.15" customHeight="1" spans="13:13">
      <c r="M19" s="31"/>
    </row>
    <row r="20" ht="24.15" customHeight="1" spans="13:13">
      <c r="M20" s="31"/>
    </row>
    <row r="21" ht="24.15" customHeight="1" spans="13:13">
      <c r="M21" s="31"/>
    </row>
    <row r="22" ht="24.15" customHeight="1" spans="13:13">
      <c r="M22" s="31"/>
    </row>
    <row r="23" ht="24.15" customHeight="1" spans="13:13">
      <c r="M23" s="31"/>
    </row>
    <row r="24" ht="24.15" customHeight="1" spans="13:13">
      <c r="M24" s="31"/>
    </row>
    <row r="25" ht="24.15" customHeight="1" spans="13:13">
      <c r="M25" s="31"/>
    </row>
    <row r="26" ht="24.15" customHeight="1" spans="13:13">
      <c r="M26" s="31"/>
    </row>
    <row r="27" ht="24.15" customHeight="1" spans="13:13">
      <c r="M27" s="31"/>
    </row>
    <row r="28" ht="24.15" customHeight="1" spans="13:13">
      <c r="M28" s="31"/>
    </row>
    <row r="29" ht="24.15" customHeight="1" spans="13:13">
      <c r="M29" s="31"/>
    </row>
    <row r="30" ht="24.15" customHeight="1" spans="13:13">
      <c r="M30" s="31"/>
    </row>
    <row r="31" ht="24.15" customHeight="1" spans="13:13">
      <c r="M31" s="31"/>
    </row>
    <row r="32" ht="24.15" customHeight="1" spans="13:13">
      <c r="M32" s="31"/>
    </row>
    <row r="33" ht="24.15" customHeight="1" spans="13:13">
      <c r="M33" s="31"/>
    </row>
    <row r="34" ht="24.15" customHeight="1" spans="13:13">
      <c r="M34" s="31"/>
    </row>
    <row r="35" ht="24.15" customHeight="1" spans="13:13">
      <c r="M35" s="31"/>
    </row>
    <row r="36" ht="24.15" customHeight="1" spans="13:13">
      <c r="M36" s="31"/>
    </row>
    <row r="37" ht="24.15" customHeight="1" spans="13:13">
      <c r="M37" s="31"/>
    </row>
    <row r="38" ht="24.15" customHeight="1" spans="13:13">
      <c r="M38" s="31"/>
    </row>
    <row r="39" ht="24.15" customHeight="1" spans="13:13">
      <c r="M39" s="31"/>
    </row>
    <row r="40" ht="24.15" customHeight="1" spans="13:13">
      <c r="M40" s="31"/>
    </row>
    <row r="41" ht="24.15" customHeight="1" spans="13:13">
      <c r="M41" s="31"/>
    </row>
    <row r="42" ht="24.15" customHeight="1" spans="13:13">
      <c r="M42" s="31"/>
    </row>
    <row r="43" ht="24.15" customHeight="1" spans="13:13">
      <c r="M43" s="31"/>
    </row>
    <row r="44" ht="24.15" customHeight="1" spans="13:13">
      <c r="M44" s="31"/>
    </row>
    <row r="45" ht="24.15" customHeight="1" spans="13:13">
      <c r="M45" s="31"/>
    </row>
    <row r="46" ht="24.15" customHeight="1" spans="13:13">
      <c r="M46" s="31"/>
    </row>
    <row r="47" ht="24.15" customHeight="1" spans="13:13">
      <c r="M47" s="31"/>
    </row>
    <row r="48" ht="24.15" customHeight="1" spans="13:13">
      <c r="M48" s="31"/>
    </row>
    <row r="49" ht="24.15" customHeight="1" spans="13:13">
      <c r="M49" s="31"/>
    </row>
    <row r="50" ht="24.15" customHeight="1" spans="13:13">
      <c r="M50" s="31"/>
    </row>
    <row r="51" ht="24.15" customHeight="1" spans="13:13">
      <c r="M51" s="31"/>
    </row>
    <row r="52" ht="24.15" customHeight="1" spans="13:13">
      <c r="M52" s="31"/>
    </row>
    <row r="53" ht="24.15" customHeight="1" spans="13:13">
      <c r="M53" s="31"/>
    </row>
    <row r="54" ht="24.15" customHeight="1" spans="13:13">
      <c r="M54" s="31"/>
    </row>
    <row r="55" ht="24.15" customHeight="1" spans="13:13">
      <c r="M55" s="31"/>
    </row>
    <row r="56" ht="24.15" customHeight="1" spans="13:13">
      <c r="M56" s="31"/>
    </row>
    <row r="57" ht="24.15" customHeight="1" spans="13:13">
      <c r="M57" s="31"/>
    </row>
    <row r="58" ht="24.15" customHeight="1" spans="13:13">
      <c r="M58" s="31"/>
    </row>
    <row r="59" ht="24.15" customHeight="1" spans="13:13">
      <c r="M59" s="31"/>
    </row>
    <row r="60" ht="24.15" customHeight="1" spans="13:13">
      <c r="M60" s="31"/>
    </row>
    <row r="61" ht="24.15" customHeight="1" spans="13:13">
      <c r="M61" s="31"/>
    </row>
    <row r="62" ht="24.15" customHeight="1" spans="13:13">
      <c r="M62" s="31"/>
    </row>
    <row r="63" ht="24.15" customHeight="1" spans="13:13">
      <c r="M63" s="31"/>
    </row>
    <row r="64" ht="24.15" customHeight="1" spans="13:13">
      <c r="M64" s="31"/>
    </row>
    <row r="65" ht="24.15" customHeight="1" spans="13:13">
      <c r="M65" s="31"/>
    </row>
    <row r="66" ht="24.15" customHeight="1" spans="13:13">
      <c r="M66" s="31"/>
    </row>
    <row r="67" ht="24.15" customHeight="1" spans="13:13">
      <c r="M67" s="31"/>
    </row>
    <row r="68" ht="24.15" customHeight="1" spans="13:13">
      <c r="M68" s="31"/>
    </row>
    <row r="69" ht="24.15" customHeight="1" spans="13:13">
      <c r="M69" s="31"/>
    </row>
    <row r="70" ht="24.15" customHeight="1" spans="13:13">
      <c r="M70" s="31"/>
    </row>
    <row r="71" ht="24.15" customHeight="1" spans="13:13">
      <c r="M71" s="31"/>
    </row>
    <row r="72" ht="24.15" customHeight="1" spans="13:13">
      <c r="M72" s="31"/>
    </row>
    <row r="73" ht="24.15" customHeight="1" spans="13:13">
      <c r="M73" s="31"/>
    </row>
    <row r="74" ht="24.15" customHeight="1" spans="13:13">
      <c r="M74" s="31"/>
    </row>
    <row r="75" ht="24.15" customHeight="1" spans="13:13">
      <c r="M75" s="31"/>
    </row>
    <row r="76" ht="24.15" customHeight="1" spans="13:13">
      <c r="M76" s="31"/>
    </row>
    <row r="77" ht="24.15" customHeight="1" spans="13:13">
      <c r="M77" s="31"/>
    </row>
    <row r="78" ht="24.15" customHeight="1" spans="13:13">
      <c r="M78" s="31"/>
    </row>
    <row r="79" ht="24.15" customHeight="1" spans="13:13">
      <c r="M79" s="31"/>
    </row>
    <row r="80" ht="24.15" customHeight="1" spans="13:13">
      <c r="M80" s="31"/>
    </row>
    <row r="81" ht="24.15" customHeight="1" spans="13:13">
      <c r="M81" s="31"/>
    </row>
    <row r="82" ht="24.15" customHeight="1" spans="13:13">
      <c r="M82" s="31"/>
    </row>
    <row r="83" ht="24.15" customHeight="1" spans="13:13">
      <c r="M83" s="31"/>
    </row>
    <row r="84" ht="24.15" customHeight="1" spans="13:13">
      <c r="M84" s="31"/>
    </row>
    <row r="85" ht="24.15" customHeight="1" spans="13:13">
      <c r="M85" s="31"/>
    </row>
    <row r="86" ht="24.15" customHeight="1" spans="13:13">
      <c r="M86" s="31"/>
    </row>
    <row r="87" ht="24.15" customHeight="1" spans="13:13">
      <c r="M87" s="31"/>
    </row>
    <row r="88" ht="24.15" customHeight="1" spans="13:13">
      <c r="M88" s="31"/>
    </row>
    <row r="89" ht="24.15" customHeight="1" spans="13:13">
      <c r="M89" s="31"/>
    </row>
    <row r="90" ht="24.15" customHeight="1" spans="13:13">
      <c r="M90" s="31"/>
    </row>
    <row r="91" ht="24.15" customHeight="1" spans="13:13">
      <c r="M91" s="31"/>
    </row>
    <row r="92" ht="24.15" customHeight="1" spans="13:13">
      <c r="M92" s="31"/>
    </row>
    <row r="93" ht="24.15" customHeight="1" spans="13:13">
      <c r="M93" s="31"/>
    </row>
    <row r="94" ht="24.15" customHeight="1" spans="13:13">
      <c r="M94" s="31"/>
    </row>
    <row r="95" ht="24.15" customHeight="1" spans="13:13">
      <c r="M95" s="31"/>
    </row>
    <row r="96" ht="24.15" customHeight="1" spans="13:13">
      <c r="M96" s="31"/>
    </row>
    <row r="97" ht="24.15" customHeight="1" spans="13:13">
      <c r="M97" s="31"/>
    </row>
    <row r="98" ht="24.15" customHeight="1" spans="13:13">
      <c r="M98" s="31"/>
    </row>
    <row r="99" ht="24.15" customHeight="1" spans="13:13">
      <c r="M99" s="31"/>
    </row>
    <row r="100" ht="24.15" customHeight="1" spans="13:13">
      <c r="M100" s="31"/>
    </row>
    <row r="101" ht="24.15" customHeight="1" spans="13:13">
      <c r="M101" s="31"/>
    </row>
    <row r="102" ht="24.15" customHeight="1" spans="13:13">
      <c r="M102" s="31"/>
    </row>
    <row r="103" ht="24.15" customHeight="1" spans="13:13">
      <c r="M103" s="31"/>
    </row>
    <row r="104" ht="24.15" customHeight="1" spans="13:13">
      <c r="M104" s="31"/>
    </row>
    <row r="105" ht="24.15" customHeight="1" spans="13:13">
      <c r="M105" s="31"/>
    </row>
    <row r="106" ht="24.15" customHeight="1" spans="13:13">
      <c r="M106" s="31"/>
    </row>
    <row r="107" ht="24.15" customHeight="1" spans="13:13">
      <c r="M107" s="31"/>
    </row>
    <row r="108" ht="24.15" customHeight="1" spans="13:13">
      <c r="M108" s="31"/>
    </row>
    <row r="109" ht="24.15" customHeight="1" spans="13:13">
      <c r="M109" s="31"/>
    </row>
    <row r="110" ht="24.15" customHeight="1" spans="13:13">
      <c r="M110" s="31"/>
    </row>
    <row r="111" ht="24.15" customHeight="1" spans="13:13">
      <c r="M111" s="31"/>
    </row>
    <row r="112" ht="24.15" customHeight="1" spans="13:13">
      <c r="M112" s="31"/>
    </row>
    <row r="113" ht="24.15" customHeight="1" spans="13:13">
      <c r="M113" s="31"/>
    </row>
    <row r="114" ht="24.15" customHeight="1" spans="13:13">
      <c r="M114" s="31"/>
    </row>
    <row r="115" ht="24.15" customHeight="1" spans="13:13">
      <c r="M115" s="31"/>
    </row>
    <row r="116" ht="24.15" customHeight="1" spans="13:13">
      <c r="M116" s="31"/>
    </row>
    <row r="117" ht="24.15" customHeight="1" spans="13:13">
      <c r="M117" s="31"/>
    </row>
    <row r="118" ht="24.15" customHeight="1" spans="13:13">
      <c r="M118" s="31"/>
    </row>
    <row r="119" ht="24.15" customHeight="1" spans="13:13">
      <c r="M119" s="31"/>
    </row>
    <row r="120" ht="24.15" customHeight="1" spans="13:13">
      <c r="M120" s="31"/>
    </row>
    <row r="121" ht="24.15" customHeight="1" spans="13:13">
      <c r="M121" s="31"/>
    </row>
    <row r="122" ht="24.15" customHeight="1" spans="13:13">
      <c r="M122" s="31"/>
    </row>
    <row r="123" ht="24.15" customHeight="1" spans="13:13">
      <c r="M123" s="31"/>
    </row>
    <row r="124" ht="24.15" customHeight="1" spans="13:13">
      <c r="M124" s="31"/>
    </row>
    <row r="125" ht="24.15" customHeight="1" spans="13:13">
      <c r="M125" s="31"/>
    </row>
    <row r="126" ht="24.15" customHeight="1" spans="13:13">
      <c r="M126" s="31"/>
    </row>
    <row r="127" ht="24.15" customHeight="1" spans="13:13">
      <c r="M127" s="31"/>
    </row>
    <row r="128" ht="24.15" customHeight="1" spans="13:13">
      <c r="M128" s="31"/>
    </row>
    <row r="129" ht="24.15" customHeight="1" spans="13:13">
      <c r="M129" s="31"/>
    </row>
    <row r="130" ht="24.15" customHeight="1" spans="13:13">
      <c r="M130" s="31"/>
    </row>
    <row r="131" ht="24.15" customHeight="1" spans="13:13">
      <c r="M131" s="31"/>
    </row>
    <row r="132" ht="24.15" customHeight="1" spans="13:13">
      <c r="M132" s="31"/>
    </row>
    <row r="133" ht="24.15" customHeight="1" spans="13:13">
      <c r="M133" s="31"/>
    </row>
    <row r="134" ht="24.15" customHeight="1" spans="13:13">
      <c r="M134" s="31"/>
    </row>
    <row r="135" ht="24.15" customHeight="1" spans="13:13">
      <c r="M135" s="31"/>
    </row>
    <row r="136" ht="24.15" customHeight="1" spans="13:13">
      <c r="M136" s="31"/>
    </row>
    <row r="137" ht="24.15" customHeight="1" spans="13:13">
      <c r="M137" s="31"/>
    </row>
    <row r="138" ht="24.15" customHeight="1" spans="13:13">
      <c r="M138" s="31"/>
    </row>
    <row r="139" ht="24.15" customHeight="1" spans="13:13">
      <c r="M139" s="31"/>
    </row>
    <row r="140" ht="24.15" customHeight="1" spans="13:13">
      <c r="M140" s="31"/>
    </row>
    <row r="141" ht="24.15" customHeight="1" spans="13:13">
      <c r="M141" s="31"/>
    </row>
    <row r="142" ht="24.15" customHeight="1" spans="13:13">
      <c r="M142" s="31"/>
    </row>
    <row r="143" ht="24.15" customHeight="1" spans="13:13">
      <c r="M143" s="31"/>
    </row>
    <row r="144" ht="24.15" customHeight="1" spans="13:13">
      <c r="M144" s="31"/>
    </row>
    <row r="145" ht="24.15" customHeight="1" spans="13:13">
      <c r="M145" s="31"/>
    </row>
    <row r="146" ht="24.15" customHeight="1" spans="13:13">
      <c r="M146" s="31"/>
    </row>
    <row r="147" ht="24.15" customHeight="1" spans="13:13">
      <c r="M147" s="31"/>
    </row>
    <row r="148" ht="24.15" customHeight="1" spans="13:13">
      <c r="M148" s="31"/>
    </row>
    <row r="149" ht="24.15" customHeight="1" spans="13:13">
      <c r="M149" s="31"/>
    </row>
    <row r="150" ht="24.15" customHeight="1" spans="13:13">
      <c r="M150" s="31"/>
    </row>
    <row r="151" ht="24.15" customHeight="1" spans="13:13">
      <c r="M151" s="31"/>
    </row>
    <row r="152" ht="24.15" customHeight="1" spans="13:13">
      <c r="M152" s="31"/>
    </row>
    <row r="153" ht="24.15" customHeight="1" spans="13:13">
      <c r="M153" s="31"/>
    </row>
    <row r="154" ht="24.15" customHeight="1" spans="13:13">
      <c r="M154" s="31"/>
    </row>
    <row r="155" ht="24.15" customHeight="1" spans="13:13">
      <c r="M155" s="31"/>
    </row>
    <row r="156" ht="24.15" customHeight="1" spans="13:13">
      <c r="M156" s="31"/>
    </row>
    <row r="157" ht="24.15" customHeight="1" spans="13:13">
      <c r="M157" s="31"/>
    </row>
    <row r="158" ht="24.15" customHeight="1" spans="13:13">
      <c r="M158" s="31"/>
    </row>
    <row r="159" ht="24.15" customHeight="1" spans="13:13">
      <c r="M159" s="31"/>
    </row>
    <row r="160" ht="24.15" customHeight="1" spans="13:13">
      <c r="M160" s="31"/>
    </row>
    <row r="161" ht="24.15" customHeight="1" spans="13:13">
      <c r="M161" s="31"/>
    </row>
    <row r="162" ht="24.15" customHeight="1" spans="13:13">
      <c r="M162" s="31"/>
    </row>
    <row r="163" ht="24.15" customHeight="1" spans="13:13">
      <c r="M163" s="31"/>
    </row>
    <row r="164" ht="24.15" customHeight="1" spans="13:13">
      <c r="M164" s="31"/>
    </row>
    <row r="165" ht="24.15" customHeight="1" spans="13:13">
      <c r="M165" s="31"/>
    </row>
    <row r="166" ht="24.15" customHeight="1" spans="13:13">
      <c r="M166" s="31"/>
    </row>
    <row r="167" ht="24.15" customHeight="1" spans="13:13">
      <c r="M167" s="31"/>
    </row>
    <row r="168" ht="24.15" customHeight="1" spans="13:13">
      <c r="M168" s="31"/>
    </row>
    <row r="169" ht="24.15" customHeight="1" spans="13:13">
      <c r="M169" s="31"/>
    </row>
    <row r="170" ht="24.15" customHeight="1" spans="13:13">
      <c r="M170" s="31"/>
    </row>
    <row r="171" ht="24.15" customHeight="1" spans="13:13">
      <c r="M171" s="31"/>
    </row>
    <row r="172" ht="24.15" customHeight="1" spans="13:13">
      <c r="M172" s="31"/>
    </row>
    <row r="173" ht="24.15" customHeight="1" spans="13:13">
      <c r="M173" s="31"/>
    </row>
    <row r="174" ht="24.15" customHeight="1" spans="13:13">
      <c r="M174" s="31"/>
    </row>
    <row r="175" ht="24.15" customHeight="1" spans="13:13">
      <c r="M175" s="31"/>
    </row>
    <row r="176" ht="24.15" customHeight="1" spans="13:13">
      <c r="M176" s="31"/>
    </row>
    <row r="177" ht="24.15" customHeight="1" spans="13:13">
      <c r="M177" s="31"/>
    </row>
    <row r="178" ht="24.15" customHeight="1" spans="13:13">
      <c r="M178" s="31"/>
    </row>
    <row r="179" ht="24.15" customHeight="1" spans="13:13">
      <c r="M179" s="31"/>
    </row>
    <row r="180" ht="24.15" customHeight="1" spans="13:13">
      <c r="M180" s="31"/>
    </row>
    <row r="181" ht="24.15" customHeight="1" spans="13:13">
      <c r="M181" s="31"/>
    </row>
    <row r="182" ht="24.15" customHeight="1" spans="13:13">
      <c r="M182" s="31"/>
    </row>
    <row r="183" ht="24.15" customHeight="1" spans="13:13">
      <c r="M183" s="31"/>
    </row>
    <row r="184" ht="24.15" customHeight="1" spans="13:13">
      <c r="M184" s="31"/>
    </row>
    <row r="185" ht="24.15" customHeight="1" spans="13:13">
      <c r="M185" s="31"/>
    </row>
    <row r="186" ht="24.15" customHeight="1" spans="13:13">
      <c r="M186" s="31"/>
    </row>
    <row r="187" ht="24.15" customHeight="1" spans="13:13">
      <c r="M187" s="31"/>
    </row>
    <row r="188" ht="24.15" customHeight="1" spans="13:13">
      <c r="M188" s="31"/>
    </row>
    <row r="189" ht="24.15" customHeight="1" spans="13:13">
      <c r="M189" s="31"/>
    </row>
    <row r="190" ht="24.15" customHeight="1" spans="13:13">
      <c r="M190" s="31"/>
    </row>
    <row r="191" ht="24.15" customHeight="1" spans="13:13">
      <c r="M191" s="31"/>
    </row>
    <row r="192" ht="24.15" customHeight="1" spans="13:13">
      <c r="M192" s="31"/>
    </row>
    <row r="193" ht="24.15" customHeight="1" spans="13:13">
      <c r="M193" s="31"/>
    </row>
    <row r="194" ht="24.15" customHeight="1" spans="13:13">
      <c r="M194" s="31"/>
    </row>
    <row r="195" ht="24.15" customHeight="1" spans="13:13">
      <c r="M195" s="31"/>
    </row>
    <row r="196" ht="24.15" customHeight="1" spans="13:13">
      <c r="M196" s="31"/>
    </row>
    <row r="197" ht="24.15" customHeight="1" spans="13:13">
      <c r="M197" s="31"/>
    </row>
    <row r="198" ht="24.15" customHeight="1" spans="13:13">
      <c r="M198" s="31"/>
    </row>
    <row r="199" ht="24.15" customHeight="1" spans="13:13">
      <c r="M199" s="31"/>
    </row>
    <row r="200" ht="24.15" customHeight="1" spans="13:13">
      <c r="M200" s="31"/>
    </row>
    <row r="201" ht="24.15" customHeight="1" spans="13:13">
      <c r="M201" s="31"/>
    </row>
    <row r="202" ht="24.15" customHeight="1" spans="13:13">
      <c r="M202" s="31"/>
    </row>
    <row r="203" ht="24.15" customHeight="1" spans="13:13">
      <c r="M203" s="31"/>
    </row>
    <row r="204" ht="24.15" customHeight="1" spans="13:13">
      <c r="M204" s="31"/>
    </row>
    <row r="205" ht="24.15" customHeight="1" spans="13:13">
      <c r="M205" s="31"/>
    </row>
    <row r="206" ht="24.15" customHeight="1" spans="13:13">
      <c r="M206" s="31"/>
    </row>
    <row r="207" ht="24.15" customHeight="1" spans="13:13">
      <c r="M207" s="31"/>
    </row>
    <row r="208" ht="24.15" customHeight="1" spans="13:13">
      <c r="M208" s="31"/>
    </row>
    <row r="209" ht="24.15" customHeight="1" spans="13:13">
      <c r="M209" s="31"/>
    </row>
    <row r="210" ht="24.15" customHeight="1" spans="13:13">
      <c r="M210" s="31"/>
    </row>
    <row r="211" ht="24.15" customHeight="1" spans="13:13">
      <c r="M211" s="31"/>
    </row>
    <row r="212" ht="24.15" customHeight="1" spans="13:13">
      <c r="M212" s="31"/>
    </row>
    <row r="213" ht="24.15" customHeight="1" spans="13:13">
      <c r="M213" s="31"/>
    </row>
    <row r="214" ht="24.15" customHeight="1" spans="13:13">
      <c r="M214" s="31"/>
    </row>
    <row r="215" ht="24.15" customHeight="1" spans="13:13">
      <c r="M215" s="31"/>
    </row>
    <row r="216" ht="24.15" customHeight="1" spans="13:13">
      <c r="M216" s="31"/>
    </row>
    <row r="217" ht="24.15" customHeight="1" spans="13:13">
      <c r="M217" s="31"/>
    </row>
    <row r="218" ht="24.15" customHeight="1" spans="13:13">
      <c r="M218" s="31"/>
    </row>
    <row r="219" ht="24.15" customHeight="1" spans="13:13">
      <c r="M219" s="31"/>
    </row>
    <row r="220" ht="24.15" customHeight="1" spans="13:13">
      <c r="M220" s="31"/>
    </row>
    <row r="221" ht="24.15" customHeight="1" spans="13:13">
      <c r="M221" s="31"/>
    </row>
    <row r="222" ht="24.15" customHeight="1" spans="13:13">
      <c r="M222" s="31"/>
    </row>
    <row r="223" ht="24.15" customHeight="1" spans="13:13">
      <c r="M223" s="31"/>
    </row>
    <row r="224" ht="24.15" customHeight="1" spans="13:13">
      <c r="M224" s="31"/>
    </row>
    <row r="225" ht="24.15" customHeight="1" spans="13:13">
      <c r="M225" s="31"/>
    </row>
    <row r="226" ht="24.15" customHeight="1" spans="13:13">
      <c r="M226" s="31"/>
    </row>
    <row r="227" ht="24.15" customHeight="1" spans="13:13">
      <c r="M227" s="31"/>
    </row>
    <row r="228" ht="24.15" customHeight="1" spans="13:13">
      <c r="M228" s="31"/>
    </row>
    <row r="229" ht="24.15" customHeight="1" spans="13:13">
      <c r="M229" s="31"/>
    </row>
    <row r="230" ht="24.15" customHeight="1" spans="13:13">
      <c r="M230" s="31"/>
    </row>
    <row r="231" ht="24.15" customHeight="1" spans="13:13">
      <c r="M231" s="31"/>
    </row>
    <row r="232" ht="24.15" customHeight="1" spans="13:13">
      <c r="M232" s="31"/>
    </row>
    <row r="233" ht="24.15" customHeight="1" spans="13:13">
      <c r="M233" s="31"/>
    </row>
    <row r="234" ht="24.15" customHeight="1" spans="13:13">
      <c r="M234" s="31"/>
    </row>
    <row r="235" ht="24.15" customHeight="1" spans="13:13">
      <c r="M235" s="31"/>
    </row>
    <row r="236" ht="24.15" customHeight="1" spans="13:13">
      <c r="M236" s="31"/>
    </row>
    <row r="237" ht="24.15" customHeight="1" spans="13:13">
      <c r="M237" s="31"/>
    </row>
    <row r="238" ht="24.15" customHeight="1" spans="13:13">
      <c r="M238" s="31"/>
    </row>
    <row r="239" ht="24.15" customHeight="1" spans="13:13">
      <c r="M239" s="31"/>
    </row>
    <row r="240" ht="24.15" customHeight="1" spans="13:13">
      <c r="M240" s="31"/>
    </row>
    <row r="241" ht="24.15" customHeight="1" spans="13:13">
      <c r="M241" s="31"/>
    </row>
    <row r="242" ht="24.15" customHeight="1" spans="13:13">
      <c r="M242" s="31"/>
    </row>
    <row r="243" ht="24.15" customHeight="1" spans="13:13">
      <c r="M243" s="31"/>
    </row>
    <row r="244" ht="24.15" customHeight="1" spans="13:13">
      <c r="M244" s="31"/>
    </row>
    <row r="245" ht="24.15" customHeight="1" spans="13:13">
      <c r="M245" s="31"/>
    </row>
    <row r="246" ht="24.15" customHeight="1" spans="13:13">
      <c r="M246" s="31"/>
    </row>
    <row r="247" ht="24.15" customHeight="1" spans="13:13">
      <c r="M247" s="31"/>
    </row>
    <row r="248" ht="24.15" customHeight="1" spans="13:13">
      <c r="M248" s="31"/>
    </row>
    <row r="249" ht="24.15" customHeight="1" spans="13:13">
      <c r="M249" s="31"/>
    </row>
    <row r="250" ht="24.15" customHeight="1" spans="13:13">
      <c r="M250" s="31"/>
    </row>
    <row r="251" ht="24.15" customHeight="1" spans="13:13">
      <c r="M251" s="31"/>
    </row>
    <row r="252" ht="24.15" customHeight="1" spans="13:13">
      <c r="M252" s="31"/>
    </row>
    <row r="253" ht="24.15" customHeight="1" spans="13:13">
      <c r="M253" s="31"/>
    </row>
    <row r="254" ht="24.15" customHeight="1" spans="13:13">
      <c r="M254" s="31"/>
    </row>
    <row r="255" ht="24.15" customHeight="1" spans="13:13">
      <c r="M255" s="31"/>
    </row>
    <row r="256" ht="24.15" customHeight="1" spans="13:13">
      <c r="M256" s="31"/>
    </row>
    <row r="257" ht="24.15" customHeight="1" spans="13:13">
      <c r="M257" s="31"/>
    </row>
    <row r="258" ht="24.15" customHeight="1" spans="13:13">
      <c r="M258" s="31"/>
    </row>
    <row r="259" ht="24.15" customHeight="1" spans="13:13">
      <c r="M259" s="31"/>
    </row>
    <row r="260" ht="24.15" customHeight="1" spans="13:13">
      <c r="M260" s="31"/>
    </row>
    <row r="261" ht="24.15" customHeight="1" spans="13:13">
      <c r="M261" s="31"/>
    </row>
    <row r="262" ht="24.15" customHeight="1" spans="13:13">
      <c r="M262" s="31"/>
    </row>
    <row r="263" ht="24.15" customHeight="1" spans="13:13">
      <c r="M263" s="31"/>
    </row>
    <row r="264" ht="24.15" customHeight="1" spans="13:13">
      <c r="M264" s="31"/>
    </row>
    <row r="265" ht="24.15" customHeight="1" spans="13:13">
      <c r="M265" s="31"/>
    </row>
    <row r="266" ht="24.15" customHeight="1" spans="13:13">
      <c r="M266" s="31"/>
    </row>
    <row r="267" ht="24.15" customHeight="1" spans="13:13">
      <c r="M267" s="31"/>
    </row>
    <row r="268" ht="24.15" customHeight="1" spans="13:13">
      <c r="M268" s="31"/>
    </row>
    <row r="269" ht="24.15" customHeight="1" spans="13:13">
      <c r="M269" s="31"/>
    </row>
  </sheetData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4">
    <cfRule type="duplicateValues" dxfId="0" priority="2"/>
    <cfRule type="duplicateValues" dxfId="0" priority="3"/>
  </conditionalFormatting>
  <conditionalFormatting sqref="B6">
    <cfRule type="duplicateValues" dxfId="0" priority="56"/>
  </conditionalFormatting>
  <conditionalFormatting sqref="O4:O7">
    <cfRule type="cellIs" dxfId="1" priority="4" operator="greaterThan">
      <formula>750</formula>
    </cfRule>
  </conditionalFormatting>
  <printOptions horizontalCentered="1"/>
  <pageMargins left="0.984251968503937" right="0.708661417322835" top="0.78740157480315" bottom="0.78740157480315" header="0.31496062992126" footer="0.31496062992126"/>
  <pageSetup paperSize="8" scale="85" orientation="landscape"/>
  <headerFooter>
    <oddFooter>&amp;C第 &amp;P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0"/>
  <sheetViews>
    <sheetView view="pageBreakPreview" zoomScaleNormal="100" workbookViewId="0">
      <selection activeCell="J25" sqref="J25"/>
    </sheetView>
  </sheetViews>
  <sheetFormatPr defaultColWidth="9" defaultRowHeight="13.5"/>
  <cols>
    <col min="1" max="1" width="6.33333333333333" customWidth="1"/>
    <col min="2" max="2" width="16.775" customWidth="1"/>
    <col min="3" max="3" width="15.6666666666667" customWidth="1"/>
    <col min="4" max="4" width="28.8833333333333" customWidth="1"/>
    <col min="5" max="5" width="9.775" customWidth="1"/>
    <col min="6" max="6" width="18.775" customWidth="1"/>
    <col min="7" max="7" width="11" customWidth="1"/>
    <col min="8" max="8" width="10.775" customWidth="1"/>
    <col min="9" max="9" width="13.6666666666667" customWidth="1"/>
    <col min="10" max="10" width="15" customWidth="1"/>
    <col min="11" max="11" width="15.1083333333333" customWidth="1"/>
    <col min="12" max="12" width="16" customWidth="1"/>
    <col min="13" max="13" width="15" style="1" customWidth="1"/>
  </cols>
  <sheetData>
    <row r="1" ht="22.2" customHeight="1" spans="1:13">
      <c r="A1" s="4" t="s">
        <v>775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7"/>
    </row>
    <row r="2" ht="22.2" customHeight="1" spans="1:13">
      <c r="A2" s="5" t="s">
        <v>98</v>
      </c>
      <c r="B2" s="5" t="s">
        <v>99</v>
      </c>
      <c r="C2" s="5" t="s">
        <v>100</v>
      </c>
      <c r="D2" s="5" t="s">
        <v>101</v>
      </c>
      <c r="E2" s="5" t="s">
        <v>102</v>
      </c>
      <c r="F2" s="5" t="s">
        <v>103</v>
      </c>
      <c r="G2" s="6" t="s">
        <v>104</v>
      </c>
      <c r="H2" s="5" t="s">
        <v>105</v>
      </c>
      <c r="I2" s="5"/>
      <c r="J2" s="5"/>
      <c r="K2" s="5"/>
      <c r="L2" s="5" t="s">
        <v>106</v>
      </c>
      <c r="M2" s="18" t="s">
        <v>107</v>
      </c>
    </row>
    <row r="3" ht="31.95" customHeight="1" spans="1:13">
      <c r="A3" s="5"/>
      <c r="B3" s="5"/>
      <c r="C3" s="5"/>
      <c r="D3" s="5"/>
      <c r="E3" s="5"/>
      <c r="F3" s="5"/>
      <c r="G3" s="6"/>
      <c r="H3" s="5" t="s">
        <v>108</v>
      </c>
      <c r="I3" s="5" t="s">
        <v>622</v>
      </c>
      <c r="J3" s="5" t="s">
        <v>623</v>
      </c>
      <c r="K3" s="5" t="s">
        <v>624</v>
      </c>
      <c r="L3" s="5"/>
      <c r="M3" s="18"/>
    </row>
    <row r="4" s="1" customFormat="1" ht="40.5" hidden="1" spans="1:16">
      <c r="A4" s="5"/>
      <c r="B4" s="7" t="s">
        <v>67</v>
      </c>
      <c r="C4" s="7" t="s">
        <v>112</v>
      </c>
      <c r="D4" s="7" t="s">
        <v>113</v>
      </c>
      <c r="E4" s="5"/>
      <c r="F4" s="5" t="s">
        <v>65</v>
      </c>
      <c r="G4" s="7" t="s">
        <v>114</v>
      </c>
      <c r="H4" s="5" t="s">
        <v>115</v>
      </c>
      <c r="I4" s="5" t="s">
        <v>116</v>
      </c>
      <c r="J4" s="5" t="s">
        <v>117</v>
      </c>
      <c r="K4" s="5" t="s">
        <v>776</v>
      </c>
      <c r="L4" s="5" t="s">
        <v>119</v>
      </c>
      <c r="M4" s="19" t="s">
        <v>112</v>
      </c>
      <c r="N4" s="20">
        <f>K5-SUM(G7:G1934)</f>
        <v>0</v>
      </c>
      <c r="O4" s="21">
        <f>C5+D5+M5-L5</f>
        <v>0</v>
      </c>
      <c r="P4" s="22"/>
    </row>
    <row r="5" s="1" customFormat="1" ht="15" hidden="1" spans="1:16">
      <c r="A5" s="5"/>
      <c r="B5" s="7">
        <f>SUM(B6:B6)</f>
        <v>0</v>
      </c>
      <c r="C5" s="8">
        <f>SUM(C6:C6)</f>
        <v>0</v>
      </c>
      <c r="D5" s="8">
        <f>SUM(D6:D6)</f>
        <v>0</v>
      </c>
      <c r="E5" s="9" t="s">
        <v>284</v>
      </c>
      <c r="F5" s="10">
        <f t="shared" ref="F5:M5" si="0">SUM(F6:F6)</f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23">
        <f t="shared" si="0"/>
        <v>0</v>
      </c>
      <c r="L5" s="8">
        <f t="shared" si="0"/>
        <v>0</v>
      </c>
      <c r="M5" s="24">
        <f t="shared" si="0"/>
        <v>0</v>
      </c>
      <c r="N5" s="20">
        <f t="shared" ref="N5:N6" si="1">F5-G5-H5-I5-J5</f>
        <v>0</v>
      </c>
      <c r="O5" s="22"/>
      <c r="P5" s="22"/>
    </row>
    <row r="6" s="2" customFormat="1" ht="31.95" hidden="1" customHeight="1" spans="1:16">
      <c r="A6" s="5"/>
      <c r="B6" s="5">
        <f>COUNTIFS($E$7:$E$1968,E6,$M$7:$M$1968,"十四五")</f>
        <v>0</v>
      </c>
      <c r="C6" s="11">
        <f>SUMPRODUCT(($E$7:$E$1968=E6)*($M$7:$M$1968="十四五")*($G$7:$G$1968))/10000</f>
        <v>0</v>
      </c>
      <c r="D6" s="11">
        <f>L6-C6</f>
        <v>0</v>
      </c>
      <c r="E6" s="12" t="s">
        <v>285</v>
      </c>
      <c r="F6" s="13">
        <f>COUNTIFS($E$7:$E$1934,E6)</f>
        <v>0</v>
      </c>
      <c r="G6" s="13">
        <f>COUNTIFS($E$7:$E$1934,E6,$G$7:$G$1934,"&lt;10000")</f>
        <v>0</v>
      </c>
      <c r="H6" s="13">
        <f>COUNTIFS($E$7:$E$1934,E6,$G$7:$G$1934,"&gt;=10000",$G$7:$G$1934,"&lt;50000")</f>
        <v>0</v>
      </c>
      <c r="I6" s="13">
        <f>COUNTIFS($E$7:$E$1934,E6,$G$7:$G$1934,"&gt;=50000",$G$7:$G$1934,"&lt;100000")</f>
        <v>0</v>
      </c>
      <c r="J6" s="13">
        <f>COUNTIFS($E$7:$E$1934,E6,$G$7:$G$1934,"&gt;=100000")</f>
        <v>0</v>
      </c>
      <c r="K6" s="25">
        <f>SUMIF($E$7:$E$1934,$E6,$G$7:$G$1934)</f>
        <v>0</v>
      </c>
      <c r="L6" s="11">
        <f t="shared" ref="L6" si="2">K6/10000</f>
        <v>0</v>
      </c>
      <c r="M6" s="26">
        <f>SUMPRODUCT(($E$7:$E$1985=E6)*($M$7:$M$1985="十四五")*($G$7:$G$1985))/10000</f>
        <v>0</v>
      </c>
      <c r="N6" s="27">
        <f t="shared" si="1"/>
        <v>0</v>
      </c>
      <c r="O6" s="28"/>
      <c r="P6" s="28"/>
    </row>
    <row r="7" s="3" customFormat="1" ht="30" customHeight="1" spans="1:13">
      <c r="A7" s="14"/>
      <c r="B7" s="15"/>
      <c r="C7" s="14"/>
      <c r="D7" s="15"/>
      <c r="E7" s="14"/>
      <c r="F7" s="14"/>
      <c r="G7" s="14"/>
      <c r="H7" s="14"/>
      <c r="I7" s="14"/>
      <c r="J7" s="14"/>
      <c r="K7" s="14"/>
      <c r="L7" s="14"/>
      <c r="M7" s="29"/>
    </row>
    <row r="8" ht="30" customHeight="1" spans="1:1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30"/>
    </row>
    <row r="9" spans="13:13">
      <c r="M9" s="30"/>
    </row>
    <row r="10" spans="13:13">
      <c r="M10" s="30"/>
    </row>
    <row r="11" spans="13:13">
      <c r="M11" s="30"/>
    </row>
    <row r="12" spans="13:13">
      <c r="M12" s="30"/>
    </row>
    <row r="13" spans="13:13">
      <c r="M13" s="30"/>
    </row>
    <row r="14" spans="13:13">
      <c r="M14" s="30"/>
    </row>
    <row r="15" spans="13:13">
      <c r="M15" s="30"/>
    </row>
    <row r="16" spans="13:13">
      <c r="M16" s="30"/>
    </row>
    <row r="17" spans="13:13">
      <c r="M17" s="30"/>
    </row>
    <row r="18" spans="13:13">
      <c r="M18" s="30"/>
    </row>
    <row r="19" spans="13:13">
      <c r="M19" s="30"/>
    </row>
    <row r="20" spans="13:13">
      <c r="M20" s="30"/>
    </row>
    <row r="21" spans="13:13">
      <c r="M21" s="30"/>
    </row>
    <row r="22" spans="13:13">
      <c r="M22" s="30"/>
    </row>
    <row r="23" spans="13:13">
      <c r="M23" s="30"/>
    </row>
    <row r="24" spans="13:13">
      <c r="M24" s="30"/>
    </row>
    <row r="25" spans="13:13">
      <c r="M25" s="30"/>
    </row>
    <row r="26" spans="13:13">
      <c r="M26" s="30"/>
    </row>
    <row r="27" spans="13:13">
      <c r="M27" s="30"/>
    </row>
    <row r="28" spans="13:13">
      <c r="M28" s="30"/>
    </row>
    <row r="29" spans="13:13">
      <c r="M29" s="30"/>
    </row>
    <row r="30" spans="13:13">
      <c r="M30" s="30"/>
    </row>
    <row r="31" spans="13:13">
      <c r="M31" s="30"/>
    </row>
    <row r="32" spans="13:13">
      <c r="M32" s="30"/>
    </row>
    <row r="33" spans="13:13">
      <c r="M33" s="30"/>
    </row>
    <row r="34" spans="13:13">
      <c r="M34" s="30"/>
    </row>
    <row r="35" spans="13:13">
      <c r="M35" s="30"/>
    </row>
    <row r="36" spans="13:13">
      <c r="M36" s="30"/>
    </row>
    <row r="37" spans="13:13">
      <c r="M37" s="30"/>
    </row>
    <row r="38" spans="13:13">
      <c r="M38" s="30"/>
    </row>
    <row r="39" spans="13:13">
      <c r="M39" s="30"/>
    </row>
    <row r="40" spans="13:13">
      <c r="M40" s="30"/>
    </row>
    <row r="41" spans="13:13">
      <c r="M41" s="30"/>
    </row>
    <row r="42" spans="13:13">
      <c r="M42" s="30"/>
    </row>
    <row r="43" spans="13:13">
      <c r="M43" s="30"/>
    </row>
    <row r="44" spans="13:13">
      <c r="M44" s="30"/>
    </row>
    <row r="45" spans="13:13">
      <c r="M45" s="30"/>
    </row>
    <row r="46" spans="13:13">
      <c r="M46" s="30"/>
    </row>
    <row r="47" spans="13:13">
      <c r="M47" s="31"/>
    </row>
    <row r="48" spans="13:13">
      <c r="M48" s="31"/>
    </row>
    <row r="49" spans="13:13">
      <c r="M49" s="31"/>
    </row>
    <row r="50" spans="13:13">
      <c r="M50" s="31"/>
    </row>
    <row r="51" spans="13:13">
      <c r="M51" s="31"/>
    </row>
    <row r="52" spans="13:13">
      <c r="M52" s="31"/>
    </row>
    <row r="53" spans="13:13">
      <c r="M53" s="31"/>
    </row>
    <row r="54" spans="13:13">
      <c r="M54" s="31"/>
    </row>
    <row r="55" spans="13:13">
      <c r="M55" s="31"/>
    </row>
    <row r="56" spans="13:13">
      <c r="M56" s="31"/>
    </row>
    <row r="57" spans="13:13">
      <c r="M57" s="31"/>
    </row>
    <row r="58" spans="13:13">
      <c r="M58" s="31"/>
    </row>
    <row r="59" spans="13:13">
      <c r="M59" s="31"/>
    </row>
    <row r="60" spans="13:13">
      <c r="M60" s="31"/>
    </row>
    <row r="61" spans="13:13">
      <c r="M61" s="31"/>
    </row>
    <row r="62" spans="13:13">
      <c r="M62" s="31"/>
    </row>
    <row r="63" spans="13:13">
      <c r="M63" s="31"/>
    </row>
    <row r="64" spans="13:13">
      <c r="M64" s="31"/>
    </row>
    <row r="65" spans="13:13">
      <c r="M65" s="31"/>
    </row>
    <row r="66" spans="13:13">
      <c r="M66" s="31"/>
    </row>
    <row r="67" spans="13:13">
      <c r="M67" s="31"/>
    </row>
    <row r="68" spans="13:13">
      <c r="M68" s="31"/>
    </row>
    <row r="69" spans="13:13">
      <c r="M69" s="31"/>
    </row>
    <row r="70" spans="13:13">
      <c r="M70" s="31"/>
    </row>
    <row r="71" spans="13:13">
      <c r="M71" s="31"/>
    </row>
    <row r="72" spans="13:13">
      <c r="M72" s="31"/>
    </row>
    <row r="73" spans="13:13">
      <c r="M73" s="31"/>
    </row>
    <row r="74" spans="13:13">
      <c r="M74" s="31"/>
    </row>
    <row r="75" spans="13:13">
      <c r="M75" s="31"/>
    </row>
    <row r="76" spans="13:13">
      <c r="M76" s="31"/>
    </row>
    <row r="77" spans="13:13">
      <c r="M77" s="31"/>
    </row>
    <row r="78" spans="13:13">
      <c r="M78" s="31"/>
    </row>
    <row r="79" spans="13:13">
      <c r="M79" s="31"/>
    </row>
    <row r="80" spans="13:13">
      <c r="M80" s="31"/>
    </row>
    <row r="81" spans="13:13">
      <c r="M81" s="31"/>
    </row>
    <row r="82" spans="13:13">
      <c r="M82" s="31"/>
    </row>
    <row r="83" spans="13:13">
      <c r="M83" s="31"/>
    </row>
    <row r="84" spans="13:13">
      <c r="M84" s="31"/>
    </row>
    <row r="85" spans="13:13">
      <c r="M85" s="31"/>
    </row>
    <row r="86" spans="13:13">
      <c r="M86" s="31"/>
    </row>
    <row r="87" spans="13:13">
      <c r="M87" s="31"/>
    </row>
    <row r="88" spans="13:13">
      <c r="M88" s="31"/>
    </row>
    <row r="89" spans="13:13">
      <c r="M89" s="31"/>
    </row>
    <row r="90" spans="13:13">
      <c r="M90" s="31"/>
    </row>
    <row r="91" spans="13:13">
      <c r="M91" s="31"/>
    </row>
    <row r="92" spans="13:13">
      <c r="M92" s="31"/>
    </row>
    <row r="93" spans="13:13">
      <c r="M93" s="31"/>
    </row>
    <row r="94" spans="13:13">
      <c r="M94" s="31"/>
    </row>
    <row r="95" spans="13:13">
      <c r="M95" s="31"/>
    </row>
    <row r="96" spans="13:13">
      <c r="M96" s="31"/>
    </row>
    <row r="97" spans="13:13">
      <c r="M97" s="31"/>
    </row>
    <row r="98" spans="13:13">
      <c r="M98" s="31"/>
    </row>
    <row r="99" spans="13:13">
      <c r="M99" s="31"/>
    </row>
    <row r="100" spans="13:13">
      <c r="M100" s="31"/>
    </row>
    <row r="101" spans="13:13">
      <c r="M101" s="31"/>
    </row>
    <row r="102" spans="13:13">
      <c r="M102" s="31"/>
    </row>
    <row r="103" spans="13:13">
      <c r="M103" s="31"/>
    </row>
    <row r="104" spans="13:13">
      <c r="M104" s="31"/>
    </row>
    <row r="105" spans="13:13">
      <c r="M105" s="31"/>
    </row>
    <row r="106" spans="13:13">
      <c r="M106" s="31"/>
    </row>
    <row r="107" spans="13:13">
      <c r="M107" s="31"/>
    </row>
    <row r="108" spans="13:13">
      <c r="M108" s="31"/>
    </row>
    <row r="109" spans="13:13">
      <c r="M109" s="31"/>
    </row>
    <row r="110" spans="13:13">
      <c r="M110" s="31"/>
    </row>
    <row r="111" spans="13:13">
      <c r="M111" s="31"/>
    </row>
    <row r="112" spans="13:13">
      <c r="M112" s="31"/>
    </row>
    <row r="113" spans="13:13">
      <c r="M113" s="31"/>
    </row>
    <row r="114" spans="13:13">
      <c r="M114" s="31"/>
    </row>
    <row r="115" spans="13:13">
      <c r="M115" s="31"/>
    </row>
    <row r="116" spans="13:13">
      <c r="M116" s="31"/>
    </row>
    <row r="117" spans="13:13">
      <c r="M117" s="31"/>
    </row>
    <row r="118" spans="13:13">
      <c r="M118" s="31"/>
    </row>
    <row r="119" spans="13:13">
      <c r="M119" s="31"/>
    </row>
    <row r="120" spans="13:13">
      <c r="M120" s="31"/>
    </row>
    <row r="121" spans="13:13">
      <c r="M121" s="31"/>
    </row>
    <row r="122" spans="13:13">
      <c r="M122" s="31"/>
    </row>
    <row r="123" spans="13:13">
      <c r="M123" s="31"/>
    </row>
    <row r="124" spans="13:13">
      <c r="M124" s="31"/>
    </row>
    <row r="125" spans="13:13">
      <c r="M125" s="31"/>
    </row>
    <row r="126" spans="13:13">
      <c r="M126" s="31"/>
    </row>
    <row r="127" spans="13:13">
      <c r="M127" s="31"/>
    </row>
    <row r="128" spans="13:13">
      <c r="M128" s="31"/>
    </row>
    <row r="129" spans="13:13">
      <c r="M129" s="31"/>
    </row>
    <row r="130" spans="13:13">
      <c r="M130" s="31"/>
    </row>
    <row r="131" spans="13:13">
      <c r="M131" s="31"/>
    </row>
    <row r="132" spans="13:13">
      <c r="M132" s="31"/>
    </row>
    <row r="133" spans="13:13">
      <c r="M133" s="31"/>
    </row>
    <row r="134" spans="13:13">
      <c r="M134" s="31"/>
    </row>
    <row r="135" spans="13:13">
      <c r="M135" s="31"/>
    </row>
    <row r="136" spans="13:13">
      <c r="M136" s="31"/>
    </row>
    <row r="137" spans="13:13">
      <c r="M137" s="31"/>
    </row>
    <row r="138" spans="13:13">
      <c r="M138" s="31"/>
    </row>
    <row r="139" spans="13:13">
      <c r="M139" s="31"/>
    </row>
    <row r="140" spans="13:13">
      <c r="M140" s="31"/>
    </row>
    <row r="141" spans="13:13">
      <c r="M141" s="31"/>
    </row>
    <row r="142" spans="13:13">
      <c r="M142" s="31"/>
    </row>
    <row r="143" spans="13:13">
      <c r="M143" s="31"/>
    </row>
    <row r="144" spans="13:13">
      <c r="M144" s="31"/>
    </row>
    <row r="145" spans="13:13">
      <c r="M145" s="31"/>
    </row>
    <row r="146" spans="13:13">
      <c r="M146" s="31"/>
    </row>
    <row r="147" spans="13:13">
      <c r="M147" s="31"/>
    </row>
    <row r="148" spans="13:13">
      <c r="M148" s="31"/>
    </row>
    <row r="149" spans="13:13">
      <c r="M149" s="31"/>
    </row>
    <row r="150" spans="13:13">
      <c r="M150" s="31"/>
    </row>
    <row r="151" spans="13:13">
      <c r="M151" s="31"/>
    </row>
    <row r="152" spans="13:13">
      <c r="M152" s="31"/>
    </row>
    <row r="153" spans="13:13">
      <c r="M153" s="31"/>
    </row>
    <row r="154" spans="13:13">
      <c r="M154" s="31"/>
    </row>
    <row r="155" spans="13:13">
      <c r="M155" s="31"/>
    </row>
    <row r="156" spans="13:13">
      <c r="M156" s="31"/>
    </row>
    <row r="157" spans="13:13">
      <c r="M157" s="31"/>
    </row>
    <row r="158" spans="13:13">
      <c r="M158" s="31"/>
    </row>
    <row r="159" spans="13:13">
      <c r="M159" s="31"/>
    </row>
    <row r="160" spans="13:13">
      <c r="M160" s="31"/>
    </row>
    <row r="161" spans="13:13">
      <c r="M161" s="31"/>
    </row>
    <row r="162" spans="13:13">
      <c r="M162" s="31"/>
    </row>
    <row r="163" spans="13:13">
      <c r="M163" s="31"/>
    </row>
    <row r="164" spans="13:13">
      <c r="M164" s="31"/>
    </row>
    <row r="165" spans="13:13">
      <c r="M165" s="31"/>
    </row>
    <row r="166" spans="13:13">
      <c r="M166" s="31"/>
    </row>
    <row r="167" spans="13:13">
      <c r="M167" s="31"/>
    </row>
    <row r="168" spans="13:13">
      <c r="M168" s="31"/>
    </row>
    <row r="169" spans="13:13">
      <c r="M169" s="31"/>
    </row>
    <row r="170" spans="13:13">
      <c r="M170" s="31"/>
    </row>
    <row r="171" spans="13:13">
      <c r="M171" s="31"/>
    </row>
    <row r="172" spans="13:13">
      <c r="M172" s="31"/>
    </row>
    <row r="173" spans="13:13">
      <c r="M173" s="31"/>
    </row>
    <row r="174" spans="13:13">
      <c r="M174" s="31"/>
    </row>
    <row r="175" spans="13:13">
      <c r="M175" s="31"/>
    </row>
    <row r="176" spans="13:13">
      <c r="M176" s="31"/>
    </row>
    <row r="177" spans="13:13">
      <c r="M177" s="31"/>
    </row>
    <row r="178" spans="13:13">
      <c r="M178" s="31"/>
    </row>
    <row r="179" spans="13:13">
      <c r="M179" s="31"/>
    </row>
    <row r="180" spans="13:13">
      <c r="M180" s="31"/>
    </row>
    <row r="181" spans="13:13">
      <c r="M181" s="31"/>
    </row>
    <row r="182" spans="13:13">
      <c r="M182" s="31"/>
    </row>
    <row r="183" spans="13:13">
      <c r="M183" s="31"/>
    </row>
    <row r="184" spans="13:13">
      <c r="M184" s="31"/>
    </row>
    <row r="185" spans="13:13">
      <c r="M185" s="31"/>
    </row>
    <row r="186" spans="13:13">
      <c r="M186" s="31"/>
    </row>
    <row r="187" spans="13:13">
      <c r="M187" s="31"/>
    </row>
    <row r="188" spans="13:13">
      <c r="M188" s="31"/>
    </row>
    <row r="189" spans="13:13">
      <c r="M189" s="31"/>
    </row>
    <row r="190" spans="13:13">
      <c r="M190" s="31"/>
    </row>
    <row r="191" spans="13:13">
      <c r="M191" s="31"/>
    </row>
    <row r="192" spans="13:13">
      <c r="M192" s="31"/>
    </row>
    <row r="193" spans="13:13">
      <c r="M193" s="31"/>
    </row>
    <row r="194" spans="13:13">
      <c r="M194" s="31"/>
    </row>
    <row r="195" spans="13:13">
      <c r="M195" s="31"/>
    </row>
    <row r="196" spans="13:13">
      <c r="M196" s="31"/>
    </row>
    <row r="197" spans="13:13">
      <c r="M197" s="31"/>
    </row>
    <row r="198" spans="13:13">
      <c r="M198" s="31"/>
    </row>
    <row r="199" spans="13:13">
      <c r="M199" s="31"/>
    </row>
    <row r="200" spans="13:13">
      <c r="M200" s="31"/>
    </row>
    <row r="201" spans="13:13">
      <c r="M201" s="31"/>
    </row>
    <row r="202" spans="13:13">
      <c r="M202" s="31"/>
    </row>
    <row r="203" spans="13:13">
      <c r="M203" s="31"/>
    </row>
    <row r="204" spans="13:13">
      <c r="M204" s="31"/>
    </row>
    <row r="205" spans="13:13">
      <c r="M205" s="31"/>
    </row>
    <row r="206" spans="13:13">
      <c r="M206" s="31"/>
    </row>
    <row r="207" spans="13:13">
      <c r="M207" s="31"/>
    </row>
    <row r="208" spans="13:13">
      <c r="M208" s="31"/>
    </row>
    <row r="209" spans="13:13">
      <c r="M209" s="31"/>
    </row>
    <row r="210" spans="13:13">
      <c r="M210" s="31"/>
    </row>
    <row r="211" spans="13:13">
      <c r="M211" s="31"/>
    </row>
    <row r="212" spans="13:13">
      <c r="M212" s="31"/>
    </row>
    <row r="213" spans="13:13">
      <c r="M213" s="31"/>
    </row>
    <row r="214" spans="13:13">
      <c r="M214" s="31"/>
    </row>
    <row r="215" spans="13:13">
      <c r="M215" s="31"/>
    </row>
    <row r="216" spans="13:13">
      <c r="M216" s="31"/>
    </row>
    <row r="217" spans="13:13">
      <c r="M217" s="31"/>
    </row>
    <row r="218" spans="13:13">
      <c r="M218" s="31"/>
    </row>
    <row r="219" spans="13:13">
      <c r="M219" s="31"/>
    </row>
    <row r="220" spans="13:13">
      <c r="M220" s="31"/>
    </row>
    <row r="221" spans="13:13">
      <c r="M221" s="31"/>
    </row>
    <row r="222" spans="13:13">
      <c r="M222" s="31"/>
    </row>
    <row r="223" spans="13:13">
      <c r="M223" s="31"/>
    </row>
    <row r="224" spans="13:13">
      <c r="M224" s="31"/>
    </row>
    <row r="225" spans="13:13">
      <c r="M225" s="31"/>
    </row>
    <row r="226" spans="13:13">
      <c r="M226" s="31"/>
    </row>
    <row r="227" spans="13:13">
      <c r="M227" s="31"/>
    </row>
    <row r="228" spans="13:13">
      <c r="M228" s="31"/>
    </row>
    <row r="229" spans="13:13">
      <c r="M229" s="31"/>
    </row>
    <row r="230" spans="13:13">
      <c r="M230" s="31"/>
    </row>
    <row r="231" spans="13:13">
      <c r="M231" s="31"/>
    </row>
    <row r="232" spans="13:13">
      <c r="M232" s="31"/>
    </row>
    <row r="233" spans="13:13">
      <c r="M233" s="31"/>
    </row>
    <row r="234" spans="13:13">
      <c r="M234" s="31"/>
    </row>
    <row r="235" spans="13:13">
      <c r="M235" s="31"/>
    </row>
    <row r="236" spans="13:13">
      <c r="M236" s="31"/>
    </row>
    <row r="237" spans="13:13">
      <c r="M237" s="31"/>
    </row>
    <row r="238" spans="13:13">
      <c r="M238" s="31"/>
    </row>
    <row r="239" spans="13:13">
      <c r="M239" s="31"/>
    </row>
    <row r="240" spans="13:13">
      <c r="M240" s="31"/>
    </row>
    <row r="241" spans="13:13">
      <c r="M241" s="31"/>
    </row>
    <row r="242" spans="13:13">
      <c r="M242" s="31"/>
    </row>
    <row r="243" spans="13:13">
      <c r="M243" s="31"/>
    </row>
    <row r="244" spans="13:13">
      <c r="M244" s="31"/>
    </row>
    <row r="245" spans="13:13">
      <c r="M245" s="31"/>
    </row>
    <row r="246" spans="13:13">
      <c r="M246" s="31"/>
    </row>
    <row r="247" spans="13:13">
      <c r="M247" s="31"/>
    </row>
    <row r="248" spans="13:13">
      <c r="M248" s="31"/>
    </row>
    <row r="249" spans="13:13">
      <c r="M249" s="31"/>
    </row>
    <row r="250" spans="13:13">
      <c r="M250" s="31"/>
    </row>
    <row r="251" spans="13:13">
      <c r="M251" s="31"/>
    </row>
    <row r="252" spans="13:13">
      <c r="M252" s="31"/>
    </row>
    <row r="253" spans="13:13">
      <c r="M253" s="31"/>
    </row>
    <row r="254" spans="13:13">
      <c r="M254" s="31"/>
    </row>
    <row r="255" spans="13:13">
      <c r="M255" s="31"/>
    </row>
    <row r="256" spans="13:13">
      <c r="M256" s="31"/>
    </row>
    <row r="257" spans="13:13">
      <c r="M257" s="31"/>
    </row>
    <row r="258" spans="13:13">
      <c r="M258" s="31"/>
    </row>
    <row r="259" spans="13:13">
      <c r="M259" s="31"/>
    </row>
    <row r="260" spans="13:13">
      <c r="M260" s="31"/>
    </row>
    <row r="261" spans="13:13">
      <c r="M261" s="31"/>
    </row>
    <row r="262" spans="13:13">
      <c r="M262" s="31"/>
    </row>
    <row r="263" spans="13:13">
      <c r="M263" s="31"/>
    </row>
    <row r="264" spans="13:13">
      <c r="M264" s="31"/>
    </row>
    <row r="265" spans="13:13">
      <c r="M265" s="31"/>
    </row>
    <row r="266" spans="13:13">
      <c r="M266" s="31"/>
    </row>
    <row r="267" spans="13:13">
      <c r="M267" s="31"/>
    </row>
    <row r="268" spans="13:13">
      <c r="M268" s="31"/>
    </row>
    <row r="269" spans="13:13">
      <c r="M269" s="31"/>
    </row>
    <row r="270" spans="13:13">
      <c r="M270" s="31"/>
    </row>
    <row r="271" spans="13:13">
      <c r="M271" s="31"/>
    </row>
    <row r="272" spans="13:13">
      <c r="M272" s="31"/>
    </row>
    <row r="273" spans="13:13">
      <c r="M273" s="31"/>
    </row>
    <row r="274" spans="13:13">
      <c r="M274" s="31"/>
    </row>
    <row r="275" spans="13:13">
      <c r="M275" s="31"/>
    </row>
    <row r="276" spans="13:13">
      <c r="M276" s="31"/>
    </row>
    <row r="277" spans="13:13">
      <c r="M277" s="31"/>
    </row>
    <row r="278" spans="13:13">
      <c r="M278" s="31"/>
    </row>
    <row r="279" spans="13:13">
      <c r="M279" s="31"/>
    </row>
    <row r="280" spans="13:13">
      <c r="M280" s="31"/>
    </row>
    <row r="281" spans="13:13">
      <c r="M281" s="31"/>
    </row>
    <row r="282" spans="13:13">
      <c r="M282" s="31"/>
    </row>
    <row r="283" spans="13:13">
      <c r="M283" s="31"/>
    </row>
    <row r="284" spans="13:13">
      <c r="M284" s="31"/>
    </row>
    <row r="285" spans="13:13">
      <c r="M285" s="31"/>
    </row>
    <row r="286" spans="13:13">
      <c r="M286" s="31"/>
    </row>
    <row r="287" spans="13:13">
      <c r="M287" s="31"/>
    </row>
    <row r="288" spans="13:13">
      <c r="M288" s="31"/>
    </row>
    <row r="289" spans="13:13">
      <c r="M289" s="31"/>
    </row>
    <row r="290" spans="13:13">
      <c r="M290" s="31"/>
    </row>
    <row r="291" spans="13:13">
      <c r="M291" s="31"/>
    </row>
    <row r="292" spans="13:13">
      <c r="M292" s="31"/>
    </row>
    <row r="293" spans="13:13">
      <c r="M293" s="31"/>
    </row>
    <row r="294" spans="13:13">
      <c r="M294" s="31"/>
    </row>
    <row r="295" spans="13:13">
      <c r="M295" s="31"/>
    </row>
    <row r="296" spans="13:13">
      <c r="M296" s="31"/>
    </row>
    <row r="297" spans="13:13">
      <c r="M297" s="31"/>
    </row>
    <row r="298" spans="13:13">
      <c r="M298" s="31"/>
    </row>
    <row r="299" spans="13:13">
      <c r="M299" s="31"/>
    </row>
    <row r="300" spans="13:13">
      <c r="M300" s="31"/>
    </row>
    <row r="301" spans="13:13">
      <c r="M301" s="31"/>
    </row>
    <row r="302" spans="13:13">
      <c r="M302" s="31"/>
    </row>
    <row r="303" spans="13:13">
      <c r="M303" s="31"/>
    </row>
    <row r="304" spans="13:13">
      <c r="M304" s="31"/>
    </row>
    <row r="305" spans="13:13">
      <c r="M305" s="31"/>
    </row>
    <row r="306" spans="13:13">
      <c r="M306" s="31"/>
    </row>
    <row r="307" spans="13:13">
      <c r="M307" s="31"/>
    </row>
    <row r="308" spans="13:13">
      <c r="M308" s="31"/>
    </row>
    <row r="309" spans="13:13">
      <c r="M309" s="31"/>
    </row>
    <row r="310" spans="13:13">
      <c r="M310" s="31"/>
    </row>
    <row r="311" spans="13:13">
      <c r="M311" s="31"/>
    </row>
    <row r="312" spans="13:13">
      <c r="M312" s="31"/>
    </row>
    <row r="313" spans="13:13">
      <c r="M313" s="31"/>
    </row>
    <row r="314" spans="13:13">
      <c r="M314" s="31"/>
    </row>
    <row r="315" spans="13:13">
      <c r="M315" s="31"/>
    </row>
    <row r="316" spans="13:13">
      <c r="M316" s="31"/>
    </row>
    <row r="317" spans="13:13">
      <c r="M317" s="22"/>
    </row>
    <row r="318" spans="13:13">
      <c r="M318" s="22"/>
    </row>
    <row r="319" spans="13:13">
      <c r="M319" s="22"/>
    </row>
    <row r="320" spans="13:13">
      <c r="M320" s="22"/>
    </row>
  </sheetData>
  <sortState ref="A7:P7">
    <sortCondition ref="E7" customList="楚雄市,双柏县,牟定县,南华县,姚安县,大姚县,永仁县,元谋县,武定县,禄丰县"/>
  </sortState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4">
    <cfRule type="duplicateValues" dxfId="0" priority="2"/>
    <cfRule type="duplicateValues" dxfId="0" priority="3"/>
  </conditionalFormatting>
  <conditionalFormatting sqref="B6">
    <cfRule type="duplicateValues" dxfId="0" priority="1"/>
  </conditionalFormatting>
  <conditionalFormatting sqref="O4:O6">
    <cfRule type="cellIs" dxfId="1" priority="4" operator="greaterThan">
      <formula>750</formula>
    </cfRule>
  </conditionalFormatting>
  <printOptions horizontalCentered="1"/>
  <pageMargins left="0.984251968503937" right="0.708661417322835" top="0.78740157480315" bottom="0.78740157480315" header="0.31496062992126" footer="0.31496062992126"/>
  <pageSetup paperSize="8" scale="96" orientation="landscape"/>
  <headerFooter>
    <oddFooter>&amp;C第 &amp;P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6"/>
  <sheetViews>
    <sheetView view="pageBreakPreview" zoomScaleNormal="100" workbookViewId="0">
      <selection activeCell="A7" sqref="$A7:$XFD8"/>
    </sheetView>
  </sheetViews>
  <sheetFormatPr defaultColWidth="9" defaultRowHeight="13.5"/>
  <cols>
    <col min="1" max="1" width="6.33333333333333" customWidth="1"/>
    <col min="2" max="2" width="19" customWidth="1"/>
    <col min="3" max="3" width="20.4416666666667" customWidth="1"/>
    <col min="4" max="4" width="28.1083333333333" customWidth="1"/>
    <col min="5" max="5" width="9.775" customWidth="1"/>
    <col min="6" max="6" width="14.8833333333333" customWidth="1"/>
    <col min="7" max="7" width="9.33333333333333" customWidth="1"/>
    <col min="8" max="8" width="10.775" customWidth="1"/>
    <col min="9" max="9" width="13.6666666666667" customWidth="1"/>
    <col min="10" max="10" width="15" customWidth="1"/>
    <col min="11" max="11" width="16.2166666666667" customWidth="1"/>
    <col min="12" max="12" width="16.3333333333333" customWidth="1"/>
    <col min="13" max="13" width="15" style="1" customWidth="1"/>
  </cols>
  <sheetData>
    <row r="1" ht="22.2" customHeight="1" spans="1:13">
      <c r="A1" s="4" t="s">
        <v>777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7"/>
    </row>
    <row r="2" ht="22.2" customHeight="1" spans="1:13">
      <c r="A2" s="5" t="s">
        <v>98</v>
      </c>
      <c r="B2" s="5" t="s">
        <v>99</v>
      </c>
      <c r="C2" s="5" t="s">
        <v>100</v>
      </c>
      <c r="D2" s="5" t="s">
        <v>101</v>
      </c>
      <c r="E2" s="5" t="s">
        <v>102</v>
      </c>
      <c r="F2" s="5" t="s">
        <v>103</v>
      </c>
      <c r="G2" s="6" t="s">
        <v>104</v>
      </c>
      <c r="H2" s="5" t="s">
        <v>105</v>
      </c>
      <c r="I2" s="5"/>
      <c r="J2" s="5"/>
      <c r="K2" s="5"/>
      <c r="L2" s="5" t="s">
        <v>106</v>
      </c>
      <c r="M2" s="18" t="s">
        <v>107</v>
      </c>
    </row>
    <row r="3" ht="31.95" customHeight="1" spans="1:13">
      <c r="A3" s="5"/>
      <c r="B3" s="5"/>
      <c r="C3" s="5"/>
      <c r="D3" s="5"/>
      <c r="E3" s="5"/>
      <c r="F3" s="5"/>
      <c r="G3" s="6"/>
      <c r="H3" s="5" t="s">
        <v>108</v>
      </c>
      <c r="I3" s="5" t="s">
        <v>622</v>
      </c>
      <c r="J3" s="5" t="s">
        <v>623</v>
      </c>
      <c r="K3" s="5" t="s">
        <v>624</v>
      </c>
      <c r="L3" s="5"/>
      <c r="M3" s="18"/>
    </row>
    <row r="4" s="1" customFormat="1" ht="31.95" hidden="1" customHeight="1" spans="1:16">
      <c r="A4" s="5"/>
      <c r="B4" s="7" t="s">
        <v>67</v>
      </c>
      <c r="C4" s="7" t="s">
        <v>288</v>
      </c>
      <c r="D4" s="7" t="s">
        <v>113</v>
      </c>
      <c r="E4" s="5"/>
      <c r="F4" s="5" t="s">
        <v>65</v>
      </c>
      <c r="G4" s="7" t="s">
        <v>114</v>
      </c>
      <c r="H4" s="5" t="s">
        <v>115</v>
      </c>
      <c r="I4" s="5" t="s">
        <v>116</v>
      </c>
      <c r="J4" s="5" t="s">
        <v>117</v>
      </c>
      <c r="K4" s="5" t="s">
        <v>104</v>
      </c>
      <c r="L4" s="5" t="s">
        <v>4</v>
      </c>
      <c r="M4" s="19" t="s">
        <v>112</v>
      </c>
      <c r="N4" s="20">
        <f>K5-SUM(G7:G1939)</f>
        <v>0</v>
      </c>
      <c r="O4" s="21">
        <f>C5+D5+M5-L5</f>
        <v>0</v>
      </c>
      <c r="P4" s="22"/>
    </row>
    <row r="5" s="1" customFormat="1" ht="15" hidden="1" spans="1:16">
      <c r="A5" s="5"/>
      <c r="B5" s="7">
        <f>SUM(B6:B6)</f>
        <v>0</v>
      </c>
      <c r="C5" s="8">
        <f>SUM(C6:C6)</f>
        <v>0</v>
      </c>
      <c r="D5" s="8">
        <f>SUM(D6:D6)</f>
        <v>0</v>
      </c>
      <c r="E5" s="9" t="s">
        <v>284</v>
      </c>
      <c r="F5" s="10">
        <f t="shared" ref="F5:M5" si="0">SUM(F6:F6)</f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23">
        <f t="shared" si="0"/>
        <v>0</v>
      </c>
      <c r="L5" s="8">
        <f t="shared" si="0"/>
        <v>0</v>
      </c>
      <c r="M5" s="24">
        <f t="shared" si="0"/>
        <v>0</v>
      </c>
      <c r="N5" s="20">
        <f t="shared" ref="N5:N6" si="1">F5-G5-H5-I5-J5</f>
        <v>0</v>
      </c>
      <c r="O5" s="22"/>
      <c r="P5" s="22"/>
    </row>
    <row r="6" s="2" customFormat="1" ht="22.2" hidden="1" customHeight="1" spans="1:16">
      <c r="A6" s="5"/>
      <c r="B6" s="5">
        <f>COUNTIFS($E$7:$E$1968,E6,$M$7:$M$1968,"十四五")</f>
        <v>0</v>
      </c>
      <c r="C6" s="11">
        <f>SUMPRODUCT(($E$7:$E$1968=E6)*($M$7:$M$1968="十四五")*($G$7:$G$1968))/10000</f>
        <v>0</v>
      </c>
      <c r="D6" s="11">
        <f>L6-C6</f>
        <v>0</v>
      </c>
      <c r="E6" s="12" t="s">
        <v>285</v>
      </c>
      <c r="F6" s="13">
        <f>COUNTIFS($E$7:$E$1939,E6)</f>
        <v>0</v>
      </c>
      <c r="G6" s="13">
        <f>COUNTIFS($E$7:$E$1939,E6,$G$7:$G$1939,"&lt;10000")</f>
        <v>0</v>
      </c>
      <c r="H6" s="13">
        <f>COUNTIFS($E$7:$E$1939,E6,$G$7:$G$1939,"&gt;=10000",$G$7:$G$1939,"&lt;50000")</f>
        <v>0</v>
      </c>
      <c r="I6" s="13">
        <f>COUNTIFS($E$7:$E$1939,E6,$G$7:$G$1939,"&gt;=50000",$G$7:$G$1939,"&lt;100000")</f>
        <v>0</v>
      </c>
      <c r="J6" s="13">
        <f>COUNTIFS($E$7:$E$1939,E6,$G$7:$G$1939,"&gt;=100000")</f>
        <v>0</v>
      </c>
      <c r="K6" s="25">
        <f>SUMIF($E$7:$E$1939,$E6,$G$7:$G$1939)</f>
        <v>0</v>
      </c>
      <c r="L6" s="11">
        <f t="shared" ref="L6" si="2">K6/10000</f>
        <v>0</v>
      </c>
      <c r="M6" s="26">
        <f>SUMPRODUCT(($E$7:$E$1990=E6)*($M$7:$M$1990="十四五")*($G$7:$G$1990))/10000</f>
        <v>0</v>
      </c>
      <c r="N6" s="27">
        <f t="shared" si="1"/>
        <v>0</v>
      </c>
      <c r="O6" s="28"/>
      <c r="P6" s="28"/>
    </row>
    <row r="7" s="32" customFormat="1" ht="30" customHeight="1" spans="1:17">
      <c r="A7" s="33"/>
      <c r="B7" s="33"/>
      <c r="C7" s="33"/>
      <c r="D7" s="15"/>
      <c r="E7" s="14"/>
      <c r="F7" s="33"/>
      <c r="G7" s="34"/>
      <c r="H7" s="34"/>
      <c r="I7" s="33"/>
      <c r="J7" s="33"/>
      <c r="K7" s="33"/>
      <c r="L7" s="35"/>
      <c r="M7" s="29"/>
      <c r="N7" s="36"/>
      <c r="O7" s="36"/>
      <c r="P7" s="36"/>
      <c r="Q7" s="37"/>
    </row>
    <row r="8" ht="30" customHeight="1" spans="1:1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30"/>
    </row>
    <row r="9" spans="13:13">
      <c r="M9" s="30"/>
    </row>
    <row r="10" spans="13:13">
      <c r="M10" s="30"/>
    </row>
    <row r="11" spans="13:13">
      <c r="M11" s="30"/>
    </row>
    <row r="12" spans="13:13">
      <c r="M12" s="30"/>
    </row>
    <row r="13" spans="13:13">
      <c r="M13" s="30"/>
    </row>
    <row r="14" spans="13:13">
      <c r="M14" s="30"/>
    </row>
    <row r="15" spans="13:13">
      <c r="M15" s="30"/>
    </row>
    <row r="16" spans="13:13">
      <c r="M16" s="30"/>
    </row>
    <row r="17" spans="13:13">
      <c r="M17" s="30"/>
    </row>
    <row r="18" spans="13:13">
      <c r="M18" s="30"/>
    </row>
    <row r="19" spans="13:13">
      <c r="M19" s="30"/>
    </row>
    <row r="20" spans="13:13">
      <c r="M20" s="30"/>
    </row>
    <row r="21" spans="13:13">
      <c r="M21" s="30"/>
    </row>
    <row r="22" spans="13:13">
      <c r="M22" s="30"/>
    </row>
    <row r="23" spans="13:13">
      <c r="M23" s="30"/>
    </row>
    <row r="24" spans="13:13">
      <c r="M24" s="30"/>
    </row>
    <row r="25" spans="13:13">
      <c r="M25" s="30"/>
    </row>
    <row r="26" spans="13:13">
      <c r="M26" s="30"/>
    </row>
    <row r="27" spans="13:13">
      <c r="M27" s="30"/>
    </row>
    <row r="28" spans="13:13">
      <c r="M28" s="30"/>
    </row>
    <row r="29" spans="13:13">
      <c r="M29" s="30"/>
    </row>
    <row r="30" spans="13:13">
      <c r="M30" s="30"/>
    </row>
    <row r="31" spans="13:13">
      <c r="M31" s="30"/>
    </row>
    <row r="32" spans="13:13">
      <c r="M32" s="30"/>
    </row>
    <row r="33" spans="13:13">
      <c r="M33" s="30"/>
    </row>
    <row r="34" spans="13:13">
      <c r="M34" s="30"/>
    </row>
    <row r="35" spans="13:13">
      <c r="M35" s="30"/>
    </row>
    <row r="36" spans="13:13">
      <c r="M36" s="30"/>
    </row>
    <row r="37" spans="13:13">
      <c r="M37" s="30"/>
    </row>
    <row r="38" spans="13:13">
      <c r="M38" s="30"/>
    </row>
    <row r="39" spans="13:13">
      <c r="M39" s="30"/>
    </row>
    <row r="40" spans="13:13">
      <c r="M40" s="30"/>
    </row>
    <row r="41" spans="13:13">
      <c r="M41" s="30"/>
    </row>
    <row r="42" spans="13:13">
      <c r="M42" s="30"/>
    </row>
    <row r="43" spans="13:13">
      <c r="M43" s="30"/>
    </row>
    <row r="44" spans="13:13">
      <c r="M44" s="30"/>
    </row>
    <row r="45" spans="13:13">
      <c r="M45" s="30"/>
    </row>
    <row r="46" spans="13:13">
      <c r="M46" s="30"/>
    </row>
    <row r="47" spans="13:13">
      <c r="M47" s="30"/>
    </row>
    <row r="48" spans="13:13">
      <c r="M48" s="30"/>
    </row>
    <row r="49" spans="13:13">
      <c r="M49" s="30"/>
    </row>
    <row r="50" spans="13:13">
      <c r="M50" s="30"/>
    </row>
    <row r="51" spans="13:13">
      <c r="M51" s="30"/>
    </row>
    <row r="52" spans="13:13">
      <c r="M52" s="30"/>
    </row>
    <row r="53" spans="13:13">
      <c r="M53" s="31"/>
    </row>
    <row r="54" spans="13:13">
      <c r="M54" s="31"/>
    </row>
    <row r="55" spans="13:13">
      <c r="M55" s="31"/>
    </row>
    <row r="56" spans="13:13">
      <c r="M56" s="31"/>
    </row>
    <row r="57" spans="13:13">
      <c r="M57" s="31"/>
    </row>
    <row r="58" spans="13:13">
      <c r="M58" s="31"/>
    </row>
    <row r="59" spans="13:13">
      <c r="M59" s="31"/>
    </row>
    <row r="60" spans="13:13">
      <c r="M60" s="31"/>
    </row>
    <row r="61" spans="13:13">
      <c r="M61" s="31"/>
    </row>
    <row r="62" spans="13:13">
      <c r="M62" s="31"/>
    </row>
    <row r="63" spans="13:13">
      <c r="M63" s="31"/>
    </row>
    <row r="64" spans="13:13">
      <c r="M64" s="31"/>
    </row>
    <row r="65" spans="13:13">
      <c r="M65" s="31"/>
    </row>
    <row r="66" spans="13:13">
      <c r="M66" s="31"/>
    </row>
    <row r="67" spans="13:13">
      <c r="M67" s="31"/>
    </row>
    <row r="68" spans="13:13">
      <c r="M68" s="31"/>
    </row>
    <row r="69" spans="13:13">
      <c r="M69" s="31"/>
    </row>
    <row r="70" spans="13:13">
      <c r="M70" s="31"/>
    </row>
    <row r="71" spans="13:13">
      <c r="M71" s="31"/>
    </row>
    <row r="72" spans="13:13">
      <c r="M72" s="31"/>
    </row>
    <row r="73" spans="13:13">
      <c r="M73" s="31"/>
    </row>
    <row r="74" spans="13:13">
      <c r="M74" s="31"/>
    </row>
    <row r="75" spans="13:13">
      <c r="M75" s="31"/>
    </row>
    <row r="76" spans="13:13">
      <c r="M76" s="31"/>
    </row>
    <row r="77" spans="13:13">
      <c r="M77" s="31"/>
    </row>
    <row r="78" spans="13:13">
      <c r="M78" s="31"/>
    </row>
    <row r="79" spans="13:13">
      <c r="M79" s="31"/>
    </row>
    <row r="80" spans="13:13">
      <c r="M80" s="31"/>
    </row>
    <row r="81" spans="13:13">
      <c r="M81" s="31"/>
    </row>
    <row r="82" spans="13:13">
      <c r="M82" s="31"/>
    </row>
    <row r="83" spans="13:13">
      <c r="M83" s="31"/>
    </row>
    <row r="84" spans="13:13">
      <c r="M84" s="31"/>
    </row>
    <row r="85" spans="13:13">
      <c r="M85" s="31"/>
    </row>
    <row r="86" spans="13:13">
      <c r="M86" s="31"/>
    </row>
    <row r="87" spans="13:13">
      <c r="M87" s="31"/>
    </row>
    <row r="88" spans="13:13">
      <c r="M88" s="31"/>
    </row>
    <row r="89" spans="13:13">
      <c r="M89" s="31"/>
    </row>
    <row r="90" spans="13:13">
      <c r="M90" s="31"/>
    </row>
    <row r="91" spans="13:13">
      <c r="M91" s="31"/>
    </row>
    <row r="92" spans="13:13">
      <c r="M92" s="31"/>
    </row>
    <row r="93" spans="13:13">
      <c r="M93" s="31"/>
    </row>
    <row r="94" spans="13:13">
      <c r="M94" s="31"/>
    </row>
    <row r="95" spans="13:13">
      <c r="M95" s="31"/>
    </row>
    <row r="96" spans="13:13">
      <c r="M96" s="31"/>
    </row>
    <row r="97" spans="13:13">
      <c r="M97" s="31"/>
    </row>
    <row r="98" spans="13:13">
      <c r="M98" s="31"/>
    </row>
    <row r="99" spans="13:13">
      <c r="M99" s="31"/>
    </row>
    <row r="100" spans="13:13">
      <c r="M100" s="31"/>
    </row>
    <row r="101" spans="13:13">
      <c r="M101" s="31"/>
    </row>
    <row r="102" spans="13:13">
      <c r="M102" s="31"/>
    </row>
    <row r="103" spans="13:13">
      <c r="M103" s="31"/>
    </row>
    <row r="104" spans="13:13">
      <c r="M104" s="31"/>
    </row>
    <row r="105" spans="13:13">
      <c r="M105" s="31"/>
    </row>
    <row r="106" spans="13:13">
      <c r="M106" s="31"/>
    </row>
    <row r="107" spans="13:13">
      <c r="M107" s="31"/>
    </row>
    <row r="108" spans="13:13">
      <c r="M108" s="31"/>
    </row>
    <row r="109" spans="13:13">
      <c r="M109" s="31"/>
    </row>
    <row r="110" spans="13:13">
      <c r="M110" s="31"/>
    </row>
    <row r="111" spans="13:13">
      <c r="M111" s="31"/>
    </row>
    <row r="112" spans="13:13">
      <c r="M112" s="31"/>
    </row>
    <row r="113" spans="13:13">
      <c r="M113" s="31"/>
    </row>
    <row r="114" spans="13:13">
      <c r="M114" s="31"/>
    </row>
    <row r="115" spans="13:13">
      <c r="M115" s="31"/>
    </row>
    <row r="116" spans="13:13">
      <c r="M116" s="31"/>
    </row>
    <row r="117" spans="13:13">
      <c r="M117" s="31"/>
    </row>
    <row r="118" spans="13:13">
      <c r="M118" s="31"/>
    </row>
    <row r="119" spans="13:13">
      <c r="M119" s="31"/>
    </row>
    <row r="120" spans="13:13">
      <c r="M120" s="31"/>
    </row>
    <row r="121" spans="13:13">
      <c r="M121" s="31"/>
    </row>
    <row r="122" spans="13:13">
      <c r="M122" s="31"/>
    </row>
    <row r="123" spans="13:13">
      <c r="M123" s="31"/>
    </row>
    <row r="124" spans="13:13">
      <c r="M124" s="31"/>
    </row>
    <row r="125" spans="13:13">
      <c r="M125" s="31"/>
    </row>
    <row r="126" spans="13:13">
      <c r="M126" s="31"/>
    </row>
    <row r="127" spans="13:13">
      <c r="M127" s="31"/>
    </row>
    <row r="128" spans="13:13">
      <c r="M128" s="31"/>
    </row>
    <row r="129" spans="13:13">
      <c r="M129" s="31"/>
    </row>
    <row r="130" spans="13:13">
      <c r="M130" s="31"/>
    </row>
    <row r="131" spans="13:13">
      <c r="M131" s="31"/>
    </row>
    <row r="132" spans="13:13">
      <c r="M132" s="31"/>
    </row>
    <row r="133" spans="13:13">
      <c r="M133" s="31"/>
    </row>
    <row r="134" spans="13:13">
      <c r="M134" s="31"/>
    </row>
    <row r="135" spans="13:13">
      <c r="M135" s="31"/>
    </row>
    <row r="136" spans="13:13">
      <c r="M136" s="31"/>
    </row>
    <row r="137" spans="13:13">
      <c r="M137" s="31"/>
    </row>
    <row r="138" spans="13:13">
      <c r="M138" s="31"/>
    </row>
    <row r="139" spans="13:13">
      <c r="M139" s="31"/>
    </row>
    <row r="140" spans="13:13">
      <c r="M140" s="31"/>
    </row>
    <row r="141" spans="13:13">
      <c r="M141" s="31"/>
    </row>
    <row r="142" spans="13:13">
      <c r="M142" s="31"/>
    </row>
    <row r="143" spans="13:13">
      <c r="M143" s="31"/>
    </row>
    <row r="144" spans="13:13">
      <c r="M144" s="31"/>
    </row>
    <row r="145" spans="13:13">
      <c r="M145" s="31"/>
    </row>
    <row r="146" spans="13:13">
      <c r="M146" s="31"/>
    </row>
    <row r="147" spans="13:13">
      <c r="M147" s="31"/>
    </row>
    <row r="148" spans="13:13">
      <c r="M148" s="31"/>
    </row>
    <row r="149" spans="13:13">
      <c r="M149" s="31"/>
    </row>
    <row r="150" spans="13:13">
      <c r="M150" s="31"/>
    </row>
    <row r="151" spans="13:13">
      <c r="M151" s="31"/>
    </row>
    <row r="152" spans="13:13">
      <c r="M152" s="31"/>
    </row>
    <row r="153" spans="13:13">
      <c r="M153" s="31"/>
    </row>
    <row r="154" spans="13:13">
      <c r="M154" s="31"/>
    </row>
    <row r="155" spans="13:13">
      <c r="M155" s="31"/>
    </row>
    <row r="156" spans="13:13">
      <c r="M156" s="31"/>
    </row>
    <row r="157" spans="13:13">
      <c r="M157" s="31"/>
    </row>
    <row r="158" spans="13:13">
      <c r="M158" s="31"/>
    </row>
    <row r="159" spans="13:13">
      <c r="M159" s="31"/>
    </row>
    <row r="160" spans="13:13">
      <c r="M160" s="31"/>
    </row>
    <row r="161" spans="13:13">
      <c r="M161" s="31"/>
    </row>
    <row r="162" spans="13:13">
      <c r="M162" s="31"/>
    </row>
    <row r="163" spans="13:13">
      <c r="M163" s="31"/>
    </row>
    <row r="164" spans="13:13">
      <c r="M164" s="31"/>
    </row>
    <row r="165" spans="13:13">
      <c r="M165" s="31"/>
    </row>
    <row r="166" spans="13:13">
      <c r="M166" s="31"/>
    </row>
    <row r="167" spans="13:13">
      <c r="M167" s="31"/>
    </row>
    <row r="168" spans="13:13">
      <c r="M168" s="31"/>
    </row>
    <row r="169" spans="13:13">
      <c r="M169" s="31"/>
    </row>
    <row r="170" spans="13:13">
      <c r="M170" s="31"/>
    </row>
    <row r="171" spans="13:13">
      <c r="M171" s="31"/>
    </row>
    <row r="172" spans="13:13">
      <c r="M172" s="31"/>
    </row>
    <row r="173" spans="13:13">
      <c r="M173" s="31"/>
    </row>
    <row r="174" spans="13:13">
      <c r="M174" s="31"/>
    </row>
    <row r="175" spans="13:13">
      <c r="M175" s="31"/>
    </row>
    <row r="176" spans="13:13">
      <c r="M176" s="31"/>
    </row>
    <row r="177" spans="13:13">
      <c r="M177" s="31"/>
    </row>
    <row r="178" spans="13:13">
      <c r="M178" s="31"/>
    </row>
    <row r="179" spans="13:13">
      <c r="M179" s="31"/>
    </row>
    <row r="180" spans="13:13">
      <c r="M180" s="31"/>
    </row>
    <row r="181" spans="13:13">
      <c r="M181" s="31"/>
    </row>
    <row r="182" spans="13:13">
      <c r="M182" s="31"/>
    </row>
    <row r="183" spans="13:13">
      <c r="M183" s="31"/>
    </row>
    <row r="184" spans="13:13">
      <c r="M184" s="31"/>
    </row>
    <row r="185" spans="13:13">
      <c r="M185" s="31"/>
    </row>
    <row r="186" spans="13:13">
      <c r="M186" s="31"/>
    </row>
    <row r="187" spans="13:13">
      <c r="M187" s="31"/>
    </row>
    <row r="188" spans="13:13">
      <c r="M188" s="31"/>
    </row>
    <row r="189" spans="13:13">
      <c r="M189" s="31"/>
    </row>
    <row r="190" spans="13:13">
      <c r="M190" s="31"/>
    </row>
    <row r="191" spans="13:13">
      <c r="M191" s="31"/>
    </row>
    <row r="192" spans="13:13">
      <c r="M192" s="31"/>
    </row>
    <row r="193" spans="13:13">
      <c r="M193" s="31"/>
    </row>
    <row r="194" spans="13:13">
      <c r="M194" s="31"/>
    </row>
    <row r="195" spans="13:13">
      <c r="M195" s="31"/>
    </row>
    <row r="196" spans="13:13">
      <c r="M196" s="31"/>
    </row>
    <row r="197" spans="13:13">
      <c r="M197" s="31"/>
    </row>
    <row r="198" spans="13:13">
      <c r="M198" s="31"/>
    </row>
    <row r="199" spans="13:13">
      <c r="M199" s="31"/>
    </row>
    <row r="200" spans="13:13">
      <c r="M200" s="31"/>
    </row>
    <row r="201" spans="13:13">
      <c r="M201" s="31"/>
    </row>
    <row r="202" spans="13:13">
      <c r="M202" s="31"/>
    </row>
    <row r="203" spans="13:13">
      <c r="M203" s="31"/>
    </row>
    <row r="204" spans="13:13">
      <c r="M204" s="31"/>
    </row>
    <row r="205" spans="13:13">
      <c r="M205" s="31"/>
    </row>
    <row r="206" spans="13:13">
      <c r="M206" s="31"/>
    </row>
    <row r="207" spans="13:13">
      <c r="M207" s="31"/>
    </row>
    <row r="208" spans="13:13">
      <c r="M208" s="31"/>
    </row>
    <row r="209" spans="13:13">
      <c r="M209" s="31"/>
    </row>
    <row r="210" spans="13:13">
      <c r="M210" s="31"/>
    </row>
    <row r="211" spans="13:13">
      <c r="M211" s="31"/>
    </row>
    <row r="212" spans="13:13">
      <c r="M212" s="31"/>
    </row>
    <row r="213" spans="13:13">
      <c r="M213" s="31"/>
    </row>
    <row r="214" spans="13:13">
      <c r="M214" s="31"/>
    </row>
    <row r="215" spans="13:13">
      <c r="M215" s="31"/>
    </row>
    <row r="216" spans="13:13">
      <c r="M216" s="31"/>
    </row>
    <row r="217" spans="13:13">
      <c r="M217" s="31"/>
    </row>
    <row r="218" spans="13:13">
      <c r="M218" s="31"/>
    </row>
    <row r="219" spans="13:13">
      <c r="M219" s="31"/>
    </row>
    <row r="220" spans="13:13">
      <c r="M220" s="31"/>
    </row>
    <row r="221" spans="13:13">
      <c r="M221" s="31"/>
    </row>
    <row r="222" spans="13:13">
      <c r="M222" s="31"/>
    </row>
    <row r="223" spans="13:13">
      <c r="M223" s="31"/>
    </row>
    <row r="224" spans="13:13">
      <c r="M224" s="31"/>
    </row>
    <row r="225" spans="13:13">
      <c r="M225" s="31"/>
    </row>
    <row r="226" spans="13:13">
      <c r="M226" s="31"/>
    </row>
    <row r="227" spans="13:13">
      <c r="M227" s="31"/>
    </row>
    <row r="228" spans="13:13">
      <c r="M228" s="31"/>
    </row>
    <row r="229" spans="13:13">
      <c r="M229" s="31"/>
    </row>
    <row r="230" spans="13:13">
      <c r="M230" s="31"/>
    </row>
    <row r="231" spans="13:13">
      <c r="M231" s="31"/>
    </row>
    <row r="232" spans="13:13">
      <c r="M232" s="31"/>
    </row>
    <row r="233" spans="13:13">
      <c r="M233" s="31"/>
    </row>
    <row r="234" spans="13:13">
      <c r="M234" s="31"/>
    </row>
    <row r="235" spans="13:13">
      <c r="M235" s="31"/>
    </row>
    <row r="236" spans="13:13">
      <c r="M236" s="31"/>
    </row>
    <row r="237" spans="13:13">
      <c r="M237" s="31"/>
    </row>
    <row r="238" spans="13:13">
      <c r="M238" s="31"/>
    </row>
    <row r="239" spans="13:13">
      <c r="M239" s="31"/>
    </row>
    <row r="240" spans="13:13">
      <c r="M240" s="31"/>
    </row>
    <row r="241" spans="13:13">
      <c r="M241" s="31"/>
    </row>
    <row r="242" spans="13:13">
      <c r="M242" s="31"/>
    </row>
    <row r="243" spans="13:13">
      <c r="M243" s="31"/>
    </row>
    <row r="244" spans="13:13">
      <c r="M244" s="31"/>
    </row>
    <row r="245" spans="13:13">
      <c r="M245" s="31"/>
    </row>
    <row r="246" spans="13:13">
      <c r="M246" s="31"/>
    </row>
    <row r="247" spans="13:13">
      <c r="M247" s="31"/>
    </row>
    <row r="248" spans="13:13">
      <c r="M248" s="31"/>
    </row>
    <row r="249" spans="13:13">
      <c r="M249" s="31"/>
    </row>
    <row r="250" spans="13:13">
      <c r="M250" s="31"/>
    </row>
    <row r="251" spans="13:13">
      <c r="M251" s="31"/>
    </row>
    <row r="252" spans="13:13">
      <c r="M252" s="31"/>
    </row>
    <row r="253" spans="13:13">
      <c r="M253" s="31"/>
    </row>
    <row r="254" spans="13:13">
      <c r="M254" s="31"/>
    </row>
    <row r="255" spans="13:13">
      <c r="M255" s="31"/>
    </row>
    <row r="256" spans="13:13">
      <c r="M256" s="31"/>
    </row>
    <row r="257" spans="13:13">
      <c r="M257" s="31"/>
    </row>
    <row r="258" spans="13:13">
      <c r="M258" s="31"/>
    </row>
    <row r="259" spans="13:13">
      <c r="M259" s="31"/>
    </row>
    <row r="260" spans="13:13">
      <c r="M260" s="31"/>
    </row>
    <row r="261" spans="13:13">
      <c r="M261" s="31"/>
    </row>
    <row r="262" spans="13:13">
      <c r="M262" s="31"/>
    </row>
    <row r="263" spans="13:13">
      <c r="M263" s="31"/>
    </row>
    <row r="264" spans="13:13">
      <c r="M264" s="31"/>
    </row>
    <row r="265" spans="13:13">
      <c r="M265" s="31"/>
    </row>
    <row r="266" spans="13:13">
      <c r="M266" s="31"/>
    </row>
    <row r="267" spans="13:13">
      <c r="M267" s="31"/>
    </row>
    <row r="268" spans="13:13">
      <c r="M268" s="31"/>
    </row>
    <row r="269" spans="13:13">
      <c r="M269" s="31"/>
    </row>
    <row r="270" spans="13:13">
      <c r="M270" s="31"/>
    </row>
    <row r="271" spans="13:13">
      <c r="M271" s="31"/>
    </row>
    <row r="272" spans="13:13">
      <c r="M272" s="31"/>
    </row>
    <row r="273" spans="13:13">
      <c r="M273" s="31"/>
    </row>
    <row r="274" spans="13:13">
      <c r="M274" s="31"/>
    </row>
    <row r="275" spans="13:13">
      <c r="M275" s="31"/>
    </row>
    <row r="276" spans="13:13">
      <c r="M276" s="31"/>
    </row>
    <row r="277" spans="13:13">
      <c r="M277" s="31"/>
    </row>
    <row r="278" spans="13:13">
      <c r="M278" s="31"/>
    </row>
    <row r="279" spans="13:13">
      <c r="M279" s="31"/>
    </row>
    <row r="280" spans="13:13">
      <c r="M280" s="31"/>
    </row>
    <row r="281" spans="13:13">
      <c r="M281" s="31"/>
    </row>
    <row r="282" spans="13:13">
      <c r="M282" s="31"/>
    </row>
    <row r="283" spans="13:13">
      <c r="M283" s="31"/>
    </row>
    <row r="284" spans="13:13">
      <c r="M284" s="31"/>
    </row>
    <row r="285" spans="13:13">
      <c r="M285" s="31"/>
    </row>
    <row r="286" spans="13:13">
      <c r="M286" s="31"/>
    </row>
    <row r="287" spans="13:13">
      <c r="M287" s="31"/>
    </row>
    <row r="288" spans="13:13">
      <c r="M288" s="31"/>
    </row>
    <row r="289" spans="13:13">
      <c r="M289" s="31"/>
    </row>
    <row r="290" spans="13:13">
      <c r="M290" s="31"/>
    </row>
    <row r="291" spans="13:13">
      <c r="M291" s="31"/>
    </row>
    <row r="292" spans="13:13">
      <c r="M292" s="31"/>
    </row>
    <row r="293" spans="13:13">
      <c r="M293" s="31"/>
    </row>
    <row r="294" spans="13:13">
      <c r="M294" s="31"/>
    </row>
    <row r="295" spans="13:13">
      <c r="M295" s="31"/>
    </row>
    <row r="296" spans="13:13">
      <c r="M296" s="31"/>
    </row>
    <row r="297" spans="13:13">
      <c r="M297" s="31"/>
    </row>
    <row r="298" spans="13:13">
      <c r="M298" s="31"/>
    </row>
    <row r="299" spans="13:13">
      <c r="M299" s="31"/>
    </row>
    <row r="300" spans="13:13">
      <c r="M300" s="31"/>
    </row>
    <row r="301" spans="13:13">
      <c r="M301" s="31"/>
    </row>
    <row r="302" spans="13:13">
      <c r="M302" s="31"/>
    </row>
    <row r="303" spans="13:13">
      <c r="M303" s="31"/>
    </row>
    <row r="304" spans="13:13">
      <c r="M304" s="31"/>
    </row>
    <row r="305" spans="13:13">
      <c r="M305" s="31"/>
    </row>
    <row r="306" spans="13:13">
      <c r="M306" s="31"/>
    </row>
    <row r="307" spans="13:13">
      <c r="M307" s="31"/>
    </row>
    <row r="308" spans="13:13">
      <c r="M308" s="31"/>
    </row>
    <row r="309" spans="13:13">
      <c r="M309" s="31"/>
    </row>
    <row r="310" spans="13:13">
      <c r="M310" s="31"/>
    </row>
    <row r="311" spans="13:13">
      <c r="M311" s="31"/>
    </row>
    <row r="312" spans="13:13">
      <c r="M312" s="31"/>
    </row>
    <row r="313" spans="13:13">
      <c r="M313" s="31"/>
    </row>
    <row r="314" spans="13:13">
      <c r="M314" s="31"/>
    </row>
    <row r="315" spans="13:13">
      <c r="M315" s="31"/>
    </row>
    <row r="316" spans="13:13">
      <c r="M316" s="31"/>
    </row>
    <row r="317" spans="13:13">
      <c r="M317" s="31"/>
    </row>
    <row r="318" spans="13:13">
      <c r="M318" s="31"/>
    </row>
    <row r="319" spans="13:13">
      <c r="M319" s="31"/>
    </row>
    <row r="320" spans="13:13">
      <c r="M320" s="31"/>
    </row>
    <row r="321" spans="13:13">
      <c r="M321" s="31"/>
    </row>
    <row r="322" spans="13:13">
      <c r="M322" s="31"/>
    </row>
    <row r="323" spans="13:13">
      <c r="M323" s="22"/>
    </row>
    <row r="324" spans="13:13">
      <c r="M324" s="22"/>
    </row>
    <row r="325" spans="13:13">
      <c r="M325" s="22"/>
    </row>
    <row r="326" spans="13:13">
      <c r="M326" s="22"/>
    </row>
  </sheetData>
  <sortState ref="A7:Q7">
    <sortCondition ref="E7" customList="楚雄市,双柏县,牟定县,南华县,姚安县,大姚县,永仁县,元谋县,武定县,禄丰县"/>
  </sortState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4">
    <cfRule type="duplicateValues" dxfId="0" priority="2"/>
    <cfRule type="duplicateValues" dxfId="0" priority="3"/>
  </conditionalFormatting>
  <conditionalFormatting sqref="B6">
    <cfRule type="duplicateValues" dxfId="0" priority="1"/>
  </conditionalFormatting>
  <conditionalFormatting sqref="O4:O6">
    <cfRule type="cellIs" dxfId="1" priority="4" operator="greaterThan">
      <formula>750</formula>
    </cfRule>
  </conditionalFormatting>
  <printOptions horizontalCentered="1"/>
  <pageMargins left="0.984251968503937" right="0.708661417322835" top="0.78740157480315" bottom="0.78740157480315" header="0.31496062992126" footer="0.31496062992126"/>
  <pageSetup paperSize="8" scale="95" orientation="landscape"/>
  <headerFooter>
    <oddFooter>&amp;C第 &amp;P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0"/>
  <sheetViews>
    <sheetView view="pageBreakPreview" zoomScaleNormal="100" workbookViewId="0">
      <selection activeCell="D23" sqref="D23"/>
    </sheetView>
  </sheetViews>
  <sheetFormatPr defaultColWidth="9" defaultRowHeight="13.5"/>
  <cols>
    <col min="1" max="1" width="6.33333333333333" customWidth="1"/>
    <col min="2" max="2" width="15" customWidth="1"/>
    <col min="3" max="3" width="18.1083333333333" customWidth="1"/>
    <col min="4" max="4" width="28.8833333333333" customWidth="1"/>
    <col min="5" max="5" width="9.775" customWidth="1"/>
    <col min="6" max="6" width="15.3333333333333" customWidth="1"/>
    <col min="7" max="7" width="14.8833333333333" customWidth="1"/>
    <col min="8" max="8" width="14.1083333333333" customWidth="1"/>
    <col min="9" max="9" width="14.4416666666667" customWidth="1"/>
    <col min="10" max="10" width="14.6666666666667" customWidth="1"/>
    <col min="11" max="11" width="14.8833333333333" customWidth="1"/>
    <col min="12" max="12" width="12.6666666666667" customWidth="1"/>
    <col min="13" max="13" width="15" style="1" customWidth="1"/>
  </cols>
  <sheetData>
    <row r="1" ht="22.2" customHeight="1" spans="1:13">
      <c r="A1" s="4" t="s">
        <v>778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7"/>
    </row>
    <row r="2" ht="22.2" customHeight="1" spans="1:13">
      <c r="A2" s="5" t="s">
        <v>98</v>
      </c>
      <c r="B2" s="5" t="s">
        <v>99</v>
      </c>
      <c r="C2" s="5" t="s">
        <v>100</v>
      </c>
      <c r="D2" s="5" t="s">
        <v>101</v>
      </c>
      <c r="E2" s="5" t="s">
        <v>102</v>
      </c>
      <c r="F2" s="5" t="s">
        <v>103</v>
      </c>
      <c r="G2" s="6" t="s">
        <v>118</v>
      </c>
      <c r="H2" s="5" t="s">
        <v>105</v>
      </c>
      <c r="I2" s="5"/>
      <c r="J2" s="5"/>
      <c r="K2" s="5"/>
      <c r="L2" s="5" t="s">
        <v>106</v>
      </c>
      <c r="M2" s="18" t="s">
        <v>107</v>
      </c>
    </row>
    <row r="3" ht="31.95" customHeight="1" spans="1:13">
      <c r="A3" s="5"/>
      <c r="B3" s="5"/>
      <c r="C3" s="5"/>
      <c r="D3" s="5"/>
      <c r="E3" s="5"/>
      <c r="F3" s="5"/>
      <c r="G3" s="6"/>
      <c r="H3" s="5" t="s">
        <v>772</v>
      </c>
      <c r="I3" s="5" t="s">
        <v>109</v>
      </c>
      <c r="J3" s="5" t="s">
        <v>110</v>
      </c>
      <c r="K3" s="5" t="s">
        <v>624</v>
      </c>
      <c r="L3" s="5"/>
      <c r="M3" s="18"/>
    </row>
    <row r="4" s="1" customFormat="1" ht="31.95" hidden="1" customHeight="1" spans="1:16">
      <c r="A4" s="5"/>
      <c r="B4" s="7" t="s">
        <v>67</v>
      </c>
      <c r="C4" s="7" t="s">
        <v>288</v>
      </c>
      <c r="D4" s="7" t="s">
        <v>113</v>
      </c>
      <c r="E4" s="5"/>
      <c r="F4" s="5" t="s">
        <v>65</v>
      </c>
      <c r="G4" s="7" t="s">
        <v>114</v>
      </c>
      <c r="H4" s="5" t="s">
        <v>115</v>
      </c>
      <c r="I4" s="5" t="s">
        <v>116</v>
      </c>
      <c r="J4" s="5" t="s">
        <v>117</v>
      </c>
      <c r="K4" s="5" t="s">
        <v>118</v>
      </c>
      <c r="L4" s="5" t="s">
        <v>4</v>
      </c>
      <c r="M4" s="19" t="s">
        <v>112</v>
      </c>
      <c r="N4" s="20">
        <f>K5-SUM(G7:G1937)</f>
        <v>0</v>
      </c>
      <c r="O4" s="21">
        <f>C5+D5+M5-L5</f>
        <v>0</v>
      </c>
      <c r="P4" s="22"/>
    </row>
    <row r="5" s="1" customFormat="1" ht="15" hidden="1" spans="1:16">
      <c r="A5" s="5"/>
      <c r="B5" s="7">
        <f>SUM(B6:B6)</f>
        <v>0</v>
      </c>
      <c r="C5" s="8">
        <f>SUM(C6:C6)</f>
        <v>0</v>
      </c>
      <c r="D5" s="8">
        <f>SUM(D6:D6)</f>
        <v>0</v>
      </c>
      <c r="E5" s="9" t="s">
        <v>284</v>
      </c>
      <c r="F5" s="10">
        <f t="shared" ref="F5:M5" si="0">SUM(F6:F6)</f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23">
        <f t="shared" si="0"/>
        <v>0</v>
      </c>
      <c r="L5" s="8">
        <f t="shared" si="0"/>
        <v>0</v>
      </c>
      <c r="M5" s="24">
        <f t="shared" si="0"/>
        <v>0</v>
      </c>
      <c r="N5" s="20">
        <f t="shared" ref="N5:N6" si="1">F5-G5-H5-I5-J5</f>
        <v>0</v>
      </c>
      <c r="O5" s="22"/>
      <c r="P5" s="22"/>
    </row>
    <row r="6" s="2" customFormat="1" ht="22.2" hidden="1" customHeight="1" spans="1:16">
      <c r="A6" s="5"/>
      <c r="B6" s="5">
        <f>COUNTIFS($E$7:$E$1968,E6,$M$7:$M$1968,"十四五")</f>
        <v>0</v>
      </c>
      <c r="C6" s="11">
        <f>SUMPRODUCT(($E$7:$E$1968=E6)*($M$7:$M$1968="十四五")*($G$7:$G$1968))/10000</f>
        <v>0</v>
      </c>
      <c r="D6" s="11">
        <f>L6-C6</f>
        <v>0</v>
      </c>
      <c r="E6" s="12" t="s">
        <v>285</v>
      </c>
      <c r="F6" s="13">
        <f>COUNTIFS($E$7:$E$1937,E6)</f>
        <v>0</v>
      </c>
      <c r="G6" s="13">
        <f>COUNTIFS($E$7:$E$1937,E6,$G$7:$G$1937,"&lt;10000")</f>
        <v>0</v>
      </c>
      <c r="H6" s="13">
        <f>COUNTIFS($E$7:$E$1937,E6,$G$7:$G$1937,"&gt;=10000",$G$7:$G$1937,"&lt;50000")</f>
        <v>0</v>
      </c>
      <c r="I6" s="13">
        <f>COUNTIFS($E$7:$E$1937,E6,$G$7:$G$1937,"&gt;=50000",$G$7:$G$1937,"&lt;100000")</f>
        <v>0</v>
      </c>
      <c r="J6" s="13">
        <f>COUNTIFS($E$7:$E$1937,E6,$G$7:$G$1937,"&gt;=100000")</f>
        <v>0</v>
      </c>
      <c r="K6" s="25">
        <f>SUMIF($E$7:$E$1937,$E6,$G$7:$G$1937)</f>
        <v>0</v>
      </c>
      <c r="L6" s="11">
        <f t="shared" ref="L6" si="2">K6/10000</f>
        <v>0</v>
      </c>
      <c r="M6" s="26">
        <f>SUMPRODUCT(($E$7:$E$1988=E6)*($M$7:$M$1988="十四五")*($G$7:$G$1988))/10000</f>
        <v>0</v>
      </c>
      <c r="N6" s="27">
        <f t="shared" si="1"/>
        <v>0</v>
      </c>
      <c r="O6" s="28"/>
      <c r="P6" s="28"/>
    </row>
    <row r="7" s="3" customFormat="1" ht="30" customHeight="1" spans="1:13">
      <c r="A7" s="14"/>
      <c r="B7" s="15"/>
      <c r="C7" s="14"/>
      <c r="D7" s="15"/>
      <c r="E7" s="14"/>
      <c r="F7" s="14"/>
      <c r="G7" s="14"/>
      <c r="H7" s="14"/>
      <c r="I7" s="14"/>
      <c r="J7" s="14"/>
      <c r="K7" s="14"/>
      <c r="L7" s="14"/>
      <c r="M7" s="29"/>
    </row>
    <row r="8" ht="30" customHeight="1" spans="1:1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30"/>
    </row>
    <row r="9" spans="13:13">
      <c r="M9" s="30"/>
    </row>
    <row r="10" spans="13:13">
      <c r="M10" s="30"/>
    </row>
    <row r="11" spans="13:13">
      <c r="M11" s="30"/>
    </row>
    <row r="12" spans="13:13">
      <c r="M12" s="30"/>
    </row>
    <row r="13" spans="13:13">
      <c r="M13" s="30"/>
    </row>
    <row r="14" spans="13:13">
      <c r="M14" s="30"/>
    </row>
    <row r="15" spans="13:13">
      <c r="M15" s="30"/>
    </row>
    <row r="16" spans="13:13">
      <c r="M16" s="30"/>
    </row>
    <row r="17" spans="13:13">
      <c r="M17" s="30"/>
    </row>
    <row r="18" spans="13:13">
      <c r="M18" s="30"/>
    </row>
    <row r="19" spans="13:13">
      <c r="M19" s="30"/>
    </row>
    <row r="20" spans="13:13">
      <c r="M20" s="30"/>
    </row>
    <row r="21" spans="13:13">
      <c r="M21" s="30"/>
    </row>
    <row r="22" spans="13:13">
      <c r="M22" s="30"/>
    </row>
    <row r="23" spans="13:13">
      <c r="M23" s="30"/>
    </row>
    <row r="24" spans="13:13">
      <c r="M24" s="30"/>
    </row>
    <row r="25" spans="13:13">
      <c r="M25" s="30"/>
    </row>
    <row r="26" spans="13:13">
      <c r="M26" s="30"/>
    </row>
    <row r="27" spans="13:13">
      <c r="M27" s="30"/>
    </row>
    <row r="28" spans="13:13">
      <c r="M28" s="30"/>
    </row>
    <row r="29" spans="13:13">
      <c r="M29" s="30"/>
    </row>
    <row r="30" spans="13:13">
      <c r="M30" s="30"/>
    </row>
    <row r="31" spans="13:13">
      <c r="M31" s="30"/>
    </row>
    <row r="32" spans="13:13">
      <c r="M32" s="30"/>
    </row>
    <row r="33" spans="13:13">
      <c r="M33" s="30"/>
    </row>
    <row r="34" spans="13:13">
      <c r="M34" s="30"/>
    </row>
    <row r="35" spans="13:13">
      <c r="M35" s="30"/>
    </row>
    <row r="36" spans="13:13">
      <c r="M36" s="30"/>
    </row>
    <row r="37" spans="13:13">
      <c r="M37" s="30"/>
    </row>
    <row r="38" spans="13:13">
      <c r="M38" s="30"/>
    </row>
    <row r="39" spans="13:13">
      <c r="M39" s="30"/>
    </row>
    <row r="40" spans="13:13">
      <c r="M40" s="30"/>
    </row>
    <row r="41" spans="13:13">
      <c r="M41" s="30"/>
    </row>
    <row r="42" spans="13:13">
      <c r="M42" s="30"/>
    </row>
    <row r="43" spans="13:13">
      <c r="M43" s="30"/>
    </row>
    <row r="44" spans="13:13">
      <c r="M44" s="30"/>
    </row>
    <row r="45" spans="13:13">
      <c r="M45" s="30"/>
    </row>
    <row r="46" spans="13:13">
      <c r="M46" s="30"/>
    </row>
    <row r="47" spans="13:13">
      <c r="M47" s="31"/>
    </row>
    <row r="48" spans="13:13">
      <c r="M48" s="31"/>
    </row>
    <row r="49" spans="13:13">
      <c r="M49" s="31"/>
    </row>
    <row r="50" spans="13:13">
      <c r="M50" s="31"/>
    </row>
    <row r="51" spans="13:13">
      <c r="M51" s="31"/>
    </row>
    <row r="52" spans="13:13">
      <c r="M52" s="31"/>
    </row>
    <row r="53" spans="13:13">
      <c r="M53" s="31"/>
    </row>
    <row r="54" spans="13:13">
      <c r="M54" s="31"/>
    </row>
    <row r="55" spans="13:13">
      <c r="M55" s="31"/>
    </row>
    <row r="56" spans="13:13">
      <c r="M56" s="31"/>
    </row>
    <row r="57" spans="13:13">
      <c r="M57" s="31"/>
    </row>
    <row r="58" spans="13:13">
      <c r="M58" s="31"/>
    </row>
    <row r="59" spans="13:13">
      <c r="M59" s="31"/>
    </row>
    <row r="60" spans="13:13">
      <c r="M60" s="31"/>
    </row>
    <row r="61" spans="13:13">
      <c r="M61" s="31"/>
    </row>
    <row r="62" spans="13:13">
      <c r="M62" s="31"/>
    </row>
    <row r="63" spans="13:13">
      <c r="M63" s="31"/>
    </row>
    <row r="64" spans="13:13">
      <c r="M64" s="31"/>
    </row>
    <row r="65" spans="13:13">
      <c r="M65" s="31"/>
    </row>
    <row r="66" spans="13:13">
      <c r="M66" s="31"/>
    </row>
    <row r="67" spans="13:13">
      <c r="M67" s="31"/>
    </row>
    <row r="68" spans="13:13">
      <c r="M68" s="31"/>
    </row>
    <row r="69" spans="13:13">
      <c r="M69" s="31"/>
    </row>
    <row r="70" spans="13:13">
      <c r="M70" s="31"/>
    </row>
    <row r="71" spans="13:13">
      <c r="M71" s="31"/>
    </row>
    <row r="72" spans="13:13">
      <c r="M72" s="31"/>
    </row>
    <row r="73" spans="13:13">
      <c r="M73" s="31"/>
    </row>
    <row r="74" spans="13:13">
      <c r="M74" s="31"/>
    </row>
    <row r="75" spans="13:13">
      <c r="M75" s="31"/>
    </row>
    <row r="76" spans="13:13">
      <c r="M76" s="31"/>
    </row>
    <row r="77" spans="13:13">
      <c r="M77" s="31"/>
    </row>
    <row r="78" spans="13:13">
      <c r="M78" s="31"/>
    </row>
    <row r="79" spans="13:13">
      <c r="M79" s="31"/>
    </row>
    <row r="80" spans="13:13">
      <c r="M80" s="31"/>
    </row>
    <row r="81" spans="13:13">
      <c r="M81" s="31"/>
    </row>
    <row r="82" spans="13:13">
      <c r="M82" s="31"/>
    </row>
    <row r="83" spans="13:13">
      <c r="M83" s="31"/>
    </row>
    <row r="84" spans="13:13">
      <c r="M84" s="31"/>
    </row>
    <row r="85" spans="13:13">
      <c r="M85" s="31"/>
    </row>
    <row r="86" spans="13:13">
      <c r="M86" s="31"/>
    </row>
    <row r="87" spans="13:13">
      <c r="M87" s="31"/>
    </row>
    <row r="88" spans="13:13">
      <c r="M88" s="31"/>
    </row>
    <row r="89" spans="13:13">
      <c r="M89" s="31"/>
    </row>
    <row r="90" spans="13:13">
      <c r="M90" s="31"/>
    </row>
    <row r="91" spans="13:13">
      <c r="M91" s="31"/>
    </row>
    <row r="92" spans="13:13">
      <c r="M92" s="31"/>
    </row>
    <row r="93" spans="13:13">
      <c r="M93" s="31"/>
    </row>
    <row r="94" spans="13:13">
      <c r="M94" s="31"/>
    </row>
    <row r="95" spans="13:13">
      <c r="M95" s="31"/>
    </row>
    <row r="96" spans="13:13">
      <c r="M96" s="31"/>
    </row>
    <row r="97" spans="13:13">
      <c r="M97" s="31"/>
    </row>
    <row r="98" spans="13:13">
      <c r="M98" s="31"/>
    </row>
    <row r="99" spans="13:13">
      <c r="M99" s="31"/>
    </row>
    <row r="100" spans="13:13">
      <c r="M100" s="31"/>
    </row>
    <row r="101" spans="13:13">
      <c r="M101" s="31"/>
    </row>
    <row r="102" spans="13:13">
      <c r="M102" s="31"/>
    </row>
    <row r="103" spans="13:13">
      <c r="M103" s="31"/>
    </row>
    <row r="104" spans="13:13">
      <c r="M104" s="31"/>
    </row>
    <row r="105" spans="13:13">
      <c r="M105" s="31"/>
    </row>
    <row r="106" spans="13:13">
      <c r="M106" s="31"/>
    </row>
    <row r="107" spans="13:13">
      <c r="M107" s="31"/>
    </row>
    <row r="108" spans="13:13">
      <c r="M108" s="31"/>
    </row>
    <row r="109" spans="13:13">
      <c r="M109" s="31"/>
    </row>
    <row r="110" spans="13:13">
      <c r="M110" s="31"/>
    </row>
    <row r="111" spans="13:13">
      <c r="M111" s="31"/>
    </row>
    <row r="112" spans="13:13">
      <c r="M112" s="31"/>
    </row>
    <row r="113" spans="13:13">
      <c r="M113" s="31"/>
    </row>
    <row r="114" spans="13:13">
      <c r="M114" s="31"/>
    </row>
    <row r="115" spans="13:13">
      <c r="M115" s="31"/>
    </row>
    <row r="116" spans="13:13">
      <c r="M116" s="31"/>
    </row>
    <row r="117" spans="13:13">
      <c r="M117" s="31"/>
    </row>
    <row r="118" spans="13:13">
      <c r="M118" s="31"/>
    </row>
    <row r="119" spans="13:13">
      <c r="M119" s="31"/>
    </row>
    <row r="120" spans="13:13">
      <c r="M120" s="31"/>
    </row>
    <row r="121" spans="13:13">
      <c r="M121" s="31"/>
    </row>
    <row r="122" spans="13:13">
      <c r="M122" s="31"/>
    </row>
    <row r="123" spans="13:13">
      <c r="M123" s="31"/>
    </row>
    <row r="124" spans="13:13">
      <c r="M124" s="31"/>
    </row>
    <row r="125" spans="13:13">
      <c r="M125" s="31"/>
    </row>
    <row r="126" spans="13:13">
      <c r="M126" s="31"/>
    </row>
    <row r="127" spans="13:13">
      <c r="M127" s="31"/>
    </row>
    <row r="128" spans="13:13">
      <c r="M128" s="31"/>
    </row>
    <row r="129" spans="13:13">
      <c r="M129" s="31"/>
    </row>
    <row r="130" spans="13:13">
      <c r="M130" s="31"/>
    </row>
    <row r="131" spans="13:13">
      <c r="M131" s="31"/>
    </row>
    <row r="132" spans="13:13">
      <c r="M132" s="31"/>
    </row>
    <row r="133" spans="13:13">
      <c r="M133" s="31"/>
    </row>
    <row r="134" spans="13:13">
      <c r="M134" s="31"/>
    </row>
    <row r="135" spans="13:13">
      <c r="M135" s="31"/>
    </row>
    <row r="136" spans="13:13">
      <c r="M136" s="31"/>
    </row>
    <row r="137" spans="13:13">
      <c r="M137" s="31"/>
    </row>
    <row r="138" spans="13:13">
      <c r="M138" s="31"/>
    </row>
    <row r="139" spans="13:13">
      <c r="M139" s="31"/>
    </row>
    <row r="140" spans="13:13">
      <c r="M140" s="31"/>
    </row>
    <row r="141" spans="13:13">
      <c r="M141" s="31"/>
    </row>
    <row r="142" spans="13:13">
      <c r="M142" s="31"/>
    </row>
    <row r="143" spans="13:13">
      <c r="M143" s="31"/>
    </row>
    <row r="144" spans="13:13">
      <c r="M144" s="31"/>
    </row>
    <row r="145" spans="13:13">
      <c r="M145" s="31"/>
    </row>
    <row r="146" spans="13:13">
      <c r="M146" s="31"/>
    </row>
    <row r="147" spans="13:13">
      <c r="M147" s="31"/>
    </row>
    <row r="148" spans="13:13">
      <c r="M148" s="31"/>
    </row>
    <row r="149" spans="13:13">
      <c r="M149" s="31"/>
    </row>
    <row r="150" spans="13:13">
      <c r="M150" s="31"/>
    </row>
    <row r="151" spans="13:13">
      <c r="M151" s="31"/>
    </row>
    <row r="152" spans="13:13">
      <c r="M152" s="31"/>
    </row>
    <row r="153" spans="13:13">
      <c r="M153" s="31"/>
    </row>
    <row r="154" spans="13:13">
      <c r="M154" s="31"/>
    </row>
    <row r="155" spans="13:13">
      <c r="M155" s="31"/>
    </row>
    <row r="156" spans="13:13">
      <c r="M156" s="31"/>
    </row>
    <row r="157" spans="13:13">
      <c r="M157" s="31"/>
    </row>
    <row r="158" spans="13:13">
      <c r="M158" s="31"/>
    </row>
    <row r="159" spans="13:13">
      <c r="M159" s="31"/>
    </row>
    <row r="160" spans="13:13">
      <c r="M160" s="31"/>
    </row>
    <row r="161" spans="13:13">
      <c r="M161" s="31"/>
    </row>
    <row r="162" spans="13:13">
      <c r="M162" s="31"/>
    </row>
    <row r="163" spans="13:13">
      <c r="M163" s="31"/>
    </row>
    <row r="164" spans="13:13">
      <c r="M164" s="31"/>
    </row>
    <row r="165" spans="13:13">
      <c r="M165" s="31"/>
    </row>
    <row r="166" spans="13:13">
      <c r="M166" s="31"/>
    </row>
    <row r="167" spans="13:13">
      <c r="M167" s="31"/>
    </row>
    <row r="168" spans="13:13">
      <c r="M168" s="31"/>
    </row>
    <row r="169" spans="13:13">
      <c r="M169" s="31"/>
    </row>
    <row r="170" spans="13:13">
      <c r="M170" s="31"/>
    </row>
    <row r="171" spans="13:13">
      <c r="M171" s="31"/>
    </row>
    <row r="172" spans="13:13">
      <c r="M172" s="31"/>
    </row>
    <row r="173" spans="13:13">
      <c r="M173" s="31"/>
    </row>
    <row r="174" spans="13:13">
      <c r="M174" s="31"/>
    </row>
    <row r="175" spans="13:13">
      <c r="M175" s="31"/>
    </row>
    <row r="176" spans="13:13">
      <c r="M176" s="31"/>
    </row>
    <row r="177" spans="13:13">
      <c r="M177" s="31"/>
    </row>
    <row r="178" spans="13:13">
      <c r="M178" s="31"/>
    </row>
    <row r="179" spans="13:13">
      <c r="M179" s="31"/>
    </row>
    <row r="180" spans="13:13">
      <c r="M180" s="31"/>
    </row>
    <row r="181" spans="13:13">
      <c r="M181" s="31"/>
    </row>
    <row r="182" spans="13:13">
      <c r="M182" s="31"/>
    </row>
    <row r="183" spans="13:13">
      <c r="M183" s="31"/>
    </row>
    <row r="184" spans="13:13">
      <c r="M184" s="31"/>
    </row>
    <row r="185" spans="13:13">
      <c r="M185" s="31"/>
    </row>
    <row r="186" spans="13:13">
      <c r="M186" s="31"/>
    </row>
    <row r="187" spans="13:13">
      <c r="M187" s="31"/>
    </row>
    <row r="188" spans="13:13">
      <c r="M188" s="31"/>
    </row>
    <row r="189" spans="13:13">
      <c r="M189" s="31"/>
    </row>
    <row r="190" spans="13:13">
      <c r="M190" s="31"/>
    </row>
    <row r="191" spans="13:13">
      <c r="M191" s="31"/>
    </row>
    <row r="192" spans="13:13">
      <c r="M192" s="31"/>
    </row>
    <row r="193" spans="13:13">
      <c r="M193" s="31"/>
    </row>
    <row r="194" spans="13:13">
      <c r="M194" s="31"/>
    </row>
    <row r="195" spans="13:13">
      <c r="M195" s="31"/>
    </row>
    <row r="196" spans="13:13">
      <c r="M196" s="31"/>
    </row>
    <row r="197" spans="13:13">
      <c r="M197" s="31"/>
    </row>
    <row r="198" spans="13:13">
      <c r="M198" s="31"/>
    </row>
    <row r="199" spans="13:13">
      <c r="M199" s="31"/>
    </row>
    <row r="200" spans="13:13">
      <c r="M200" s="31"/>
    </row>
    <row r="201" spans="13:13">
      <c r="M201" s="31"/>
    </row>
    <row r="202" spans="13:13">
      <c r="M202" s="31"/>
    </row>
    <row r="203" spans="13:13">
      <c r="M203" s="31"/>
    </row>
    <row r="204" spans="13:13">
      <c r="M204" s="31"/>
    </row>
    <row r="205" spans="13:13">
      <c r="M205" s="31"/>
    </row>
    <row r="206" spans="13:13">
      <c r="M206" s="31"/>
    </row>
    <row r="207" spans="13:13">
      <c r="M207" s="31"/>
    </row>
    <row r="208" spans="13:13">
      <c r="M208" s="31"/>
    </row>
    <row r="209" spans="13:13">
      <c r="M209" s="31"/>
    </row>
    <row r="210" spans="13:13">
      <c r="M210" s="31"/>
    </row>
    <row r="211" spans="13:13">
      <c r="M211" s="31"/>
    </row>
    <row r="212" spans="13:13">
      <c r="M212" s="31"/>
    </row>
    <row r="213" spans="13:13">
      <c r="M213" s="31"/>
    </row>
    <row r="214" spans="13:13">
      <c r="M214" s="31"/>
    </row>
    <row r="215" spans="13:13">
      <c r="M215" s="31"/>
    </row>
    <row r="216" spans="13:13">
      <c r="M216" s="31"/>
    </row>
    <row r="217" spans="13:13">
      <c r="M217" s="31"/>
    </row>
    <row r="218" spans="13:13">
      <c r="M218" s="31"/>
    </row>
    <row r="219" spans="13:13">
      <c r="M219" s="31"/>
    </row>
    <row r="220" spans="13:13">
      <c r="M220" s="31"/>
    </row>
    <row r="221" spans="13:13">
      <c r="M221" s="31"/>
    </row>
    <row r="222" spans="13:13">
      <c r="M222" s="31"/>
    </row>
    <row r="223" spans="13:13">
      <c r="M223" s="31"/>
    </row>
    <row r="224" spans="13:13">
      <c r="M224" s="31"/>
    </row>
    <row r="225" spans="13:13">
      <c r="M225" s="31"/>
    </row>
    <row r="226" spans="13:13">
      <c r="M226" s="31"/>
    </row>
    <row r="227" spans="13:13">
      <c r="M227" s="31"/>
    </row>
    <row r="228" spans="13:13">
      <c r="M228" s="31"/>
    </row>
    <row r="229" spans="13:13">
      <c r="M229" s="31"/>
    </row>
    <row r="230" spans="13:13">
      <c r="M230" s="31"/>
    </row>
    <row r="231" spans="13:13">
      <c r="M231" s="31"/>
    </row>
    <row r="232" spans="13:13">
      <c r="M232" s="31"/>
    </row>
    <row r="233" spans="13:13">
      <c r="M233" s="31"/>
    </row>
    <row r="234" spans="13:13">
      <c r="M234" s="31"/>
    </row>
    <row r="235" spans="13:13">
      <c r="M235" s="31"/>
    </row>
    <row r="236" spans="13:13">
      <c r="M236" s="31"/>
    </row>
    <row r="237" spans="13:13">
      <c r="M237" s="31"/>
    </row>
    <row r="238" spans="13:13">
      <c r="M238" s="31"/>
    </row>
    <row r="239" spans="13:13">
      <c r="M239" s="31"/>
    </row>
    <row r="240" spans="13:13">
      <c r="M240" s="31"/>
    </row>
    <row r="241" spans="13:13">
      <c r="M241" s="31"/>
    </row>
    <row r="242" spans="13:13">
      <c r="M242" s="31"/>
    </row>
    <row r="243" spans="13:13">
      <c r="M243" s="31"/>
    </row>
    <row r="244" spans="13:13">
      <c r="M244" s="31"/>
    </row>
    <row r="245" spans="13:13">
      <c r="M245" s="31"/>
    </row>
    <row r="246" spans="13:13">
      <c r="M246" s="31"/>
    </row>
    <row r="247" spans="13:13">
      <c r="M247" s="31"/>
    </row>
    <row r="248" spans="13:13">
      <c r="M248" s="31"/>
    </row>
    <row r="249" spans="13:13">
      <c r="M249" s="31"/>
    </row>
    <row r="250" spans="13:13">
      <c r="M250" s="31"/>
    </row>
    <row r="251" spans="13:13">
      <c r="M251" s="31"/>
    </row>
    <row r="252" spans="13:13">
      <c r="M252" s="31"/>
    </row>
    <row r="253" spans="13:13">
      <c r="M253" s="31"/>
    </row>
    <row r="254" spans="13:13">
      <c r="M254" s="31"/>
    </row>
    <row r="255" spans="13:13">
      <c r="M255" s="31"/>
    </row>
    <row r="256" spans="13:13">
      <c r="M256" s="31"/>
    </row>
    <row r="257" spans="13:13">
      <c r="M257" s="31"/>
    </row>
    <row r="258" spans="13:13">
      <c r="M258" s="31"/>
    </row>
    <row r="259" spans="13:13">
      <c r="M259" s="31"/>
    </row>
    <row r="260" spans="13:13">
      <c r="M260" s="31"/>
    </row>
    <row r="261" spans="13:13">
      <c r="M261" s="31"/>
    </row>
    <row r="262" spans="13:13">
      <c r="M262" s="31"/>
    </row>
    <row r="263" spans="13:13">
      <c r="M263" s="31"/>
    </row>
    <row r="264" spans="13:13">
      <c r="M264" s="31"/>
    </row>
    <row r="265" spans="13:13">
      <c r="M265" s="31"/>
    </row>
    <row r="266" spans="13:13">
      <c r="M266" s="31"/>
    </row>
    <row r="267" spans="13:13">
      <c r="M267" s="31"/>
    </row>
    <row r="268" spans="13:13">
      <c r="M268" s="31"/>
    </row>
    <row r="269" spans="13:13">
      <c r="M269" s="31"/>
    </row>
    <row r="270" spans="13:13">
      <c r="M270" s="31"/>
    </row>
    <row r="271" spans="13:13">
      <c r="M271" s="31"/>
    </row>
    <row r="272" spans="13:13">
      <c r="M272" s="31"/>
    </row>
    <row r="273" spans="13:13">
      <c r="M273" s="31"/>
    </row>
    <row r="274" spans="13:13">
      <c r="M274" s="31"/>
    </row>
    <row r="275" spans="13:13">
      <c r="M275" s="31"/>
    </row>
    <row r="276" spans="13:13">
      <c r="M276" s="31"/>
    </row>
    <row r="277" spans="13:13">
      <c r="M277" s="31"/>
    </row>
    <row r="278" spans="13:13">
      <c r="M278" s="31"/>
    </row>
    <row r="279" spans="13:13">
      <c r="M279" s="31"/>
    </row>
    <row r="280" spans="13:13">
      <c r="M280" s="31"/>
    </row>
    <row r="281" spans="13:13">
      <c r="M281" s="31"/>
    </row>
    <row r="282" spans="13:13">
      <c r="M282" s="31"/>
    </row>
    <row r="283" spans="13:13">
      <c r="M283" s="31"/>
    </row>
    <row r="284" spans="13:13">
      <c r="M284" s="31"/>
    </row>
    <row r="285" spans="13:13">
      <c r="M285" s="31"/>
    </row>
    <row r="286" spans="13:13">
      <c r="M286" s="31"/>
    </row>
    <row r="287" spans="13:13">
      <c r="M287" s="31"/>
    </row>
    <row r="288" spans="13:13">
      <c r="M288" s="31"/>
    </row>
    <row r="289" spans="13:13">
      <c r="M289" s="31"/>
    </row>
    <row r="290" spans="13:13">
      <c r="M290" s="31"/>
    </row>
    <row r="291" spans="13:13">
      <c r="M291" s="31"/>
    </row>
    <row r="292" spans="13:13">
      <c r="M292" s="31"/>
    </row>
    <row r="293" spans="13:13">
      <c r="M293" s="31"/>
    </row>
    <row r="294" spans="13:13">
      <c r="M294" s="31"/>
    </row>
    <row r="295" spans="13:13">
      <c r="M295" s="31"/>
    </row>
    <row r="296" spans="13:13">
      <c r="M296" s="31"/>
    </row>
    <row r="297" spans="13:13">
      <c r="M297" s="31"/>
    </row>
    <row r="298" spans="13:13">
      <c r="M298" s="31"/>
    </row>
    <row r="299" spans="13:13">
      <c r="M299" s="31"/>
    </row>
    <row r="300" spans="13:13">
      <c r="M300" s="31"/>
    </row>
    <row r="301" spans="13:13">
      <c r="M301" s="31"/>
    </row>
    <row r="302" spans="13:13">
      <c r="M302" s="31"/>
    </row>
    <row r="303" spans="13:13">
      <c r="M303" s="31"/>
    </row>
    <row r="304" spans="13:13">
      <c r="M304" s="31"/>
    </row>
    <row r="305" spans="13:13">
      <c r="M305" s="31"/>
    </row>
    <row r="306" spans="13:13">
      <c r="M306" s="31"/>
    </row>
    <row r="307" spans="13:13">
      <c r="M307" s="31"/>
    </row>
    <row r="308" spans="13:13">
      <c r="M308" s="31"/>
    </row>
    <row r="309" spans="13:13">
      <c r="M309" s="31"/>
    </row>
    <row r="310" spans="13:13">
      <c r="M310" s="31"/>
    </row>
    <row r="311" spans="13:13">
      <c r="M311" s="31"/>
    </row>
    <row r="312" spans="13:13">
      <c r="M312" s="31"/>
    </row>
    <row r="313" spans="13:13">
      <c r="M313" s="31"/>
    </row>
    <row r="314" spans="13:13">
      <c r="M314" s="31"/>
    </row>
    <row r="315" spans="13:13">
      <c r="M315" s="31"/>
    </row>
    <row r="316" spans="13:13">
      <c r="M316" s="31"/>
    </row>
    <row r="317" spans="13:13">
      <c r="M317" s="22"/>
    </row>
    <row r="318" spans="13:13">
      <c r="M318" s="22"/>
    </row>
    <row r="319" spans="13:13">
      <c r="M319" s="22"/>
    </row>
    <row r="320" spans="13:13">
      <c r="M320" s="22"/>
    </row>
  </sheetData>
  <sortState ref="A7:P7">
    <sortCondition ref="E7" customList="楚雄市,双柏县,牟定县,南华县,姚安县,大姚县,永仁县,元谋县,武定县,禄丰县"/>
  </sortState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4">
    <cfRule type="duplicateValues" dxfId="0" priority="2"/>
    <cfRule type="duplicateValues" dxfId="0" priority="3"/>
  </conditionalFormatting>
  <conditionalFormatting sqref="B6">
    <cfRule type="duplicateValues" dxfId="0" priority="1"/>
  </conditionalFormatting>
  <conditionalFormatting sqref="O4:O6">
    <cfRule type="cellIs" dxfId="1" priority="4" operator="greaterThan">
      <formula>750</formula>
    </cfRule>
  </conditionalFormatting>
  <printOptions horizontalCentered="1"/>
  <pageMargins left="0.984251968503937" right="0.708661417322835" top="0.78740157480315" bottom="0.78740157480315" header="0.31496062992126" footer="0.31496062992126"/>
  <pageSetup paperSize="8" scale="95" orientation="landscape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55"/>
  <sheetViews>
    <sheetView view="pageBreakPreview" zoomScale="85" zoomScaleNormal="100" workbookViewId="0">
      <pane xSplit="2" ySplit="6" topLeftCell="C7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3.5"/>
  <cols>
    <col min="1" max="1" width="7.10833333333333" style="77" customWidth="1"/>
    <col min="2" max="2" width="25.3333333333333" style="59" customWidth="1"/>
    <col min="3" max="3" width="9.88333333333333" style="77" customWidth="1"/>
    <col min="4" max="4" width="70.6666666666667" style="59" customWidth="1"/>
    <col min="5" max="5" width="11.3333333333333" style="77" customWidth="1"/>
    <col min="6" max="6" width="9.775" style="77" customWidth="1"/>
    <col min="7" max="7" width="10.775" style="190" customWidth="1"/>
    <col min="8" max="8" width="11.6666666666667" style="77" customWidth="1"/>
    <col min="9" max="9" width="11" style="77" customWidth="1"/>
    <col min="10" max="10" width="10.775" style="77" customWidth="1"/>
    <col min="11" max="11" width="12.3333333333333" style="77" customWidth="1"/>
    <col min="12" max="12" width="10.6666666666667" style="77" customWidth="1"/>
    <col min="13" max="13" width="15" style="38" customWidth="1"/>
    <col min="14" max="14" width="11.8833333333333" style="77" customWidth="1"/>
    <col min="15" max="15" width="7.10833333333333" style="77" customWidth="1"/>
    <col min="16" max="16383" width="9" style="77"/>
    <col min="16384" max="16384" width="13.3333333333333" style="77" customWidth="1"/>
  </cols>
  <sheetData>
    <row r="1" s="241" customFormat="1" ht="22.2" customHeight="1" spans="1:16">
      <c r="A1" s="243" t="s">
        <v>97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8"/>
      <c r="N1" s="249"/>
      <c r="O1" s="249"/>
      <c r="P1" s="249"/>
    </row>
    <row r="2" ht="19.95" customHeight="1" spans="1:16">
      <c r="A2" s="5" t="s">
        <v>98</v>
      </c>
      <c r="B2" s="5" t="s">
        <v>99</v>
      </c>
      <c r="C2" s="5" t="s">
        <v>100</v>
      </c>
      <c r="D2" s="5" t="s">
        <v>101</v>
      </c>
      <c r="E2" s="5" t="s">
        <v>102</v>
      </c>
      <c r="F2" s="5" t="s">
        <v>103</v>
      </c>
      <c r="G2" s="7" t="s">
        <v>104</v>
      </c>
      <c r="H2" s="211" t="s">
        <v>105</v>
      </c>
      <c r="I2" s="211"/>
      <c r="J2" s="211"/>
      <c r="K2" s="211"/>
      <c r="L2" s="5" t="s">
        <v>106</v>
      </c>
      <c r="M2" s="5" t="s">
        <v>107</v>
      </c>
      <c r="N2" s="245"/>
      <c r="O2" s="245"/>
      <c r="P2" s="245"/>
    </row>
    <row r="3" ht="31.95" customHeight="1" spans="1:16">
      <c r="A3" s="5"/>
      <c r="B3" s="5"/>
      <c r="C3" s="5"/>
      <c r="D3" s="5"/>
      <c r="E3" s="5"/>
      <c r="F3" s="5"/>
      <c r="G3" s="7"/>
      <c r="H3" s="5" t="s">
        <v>108</v>
      </c>
      <c r="I3" s="5" t="s">
        <v>109</v>
      </c>
      <c r="J3" s="5" t="s">
        <v>110</v>
      </c>
      <c r="K3" s="5" t="s">
        <v>111</v>
      </c>
      <c r="L3" s="5"/>
      <c r="M3" s="5"/>
      <c r="N3" s="245"/>
      <c r="O3" s="245"/>
      <c r="P3" s="245"/>
    </row>
    <row r="4" s="38" customFormat="1" ht="40.5" hidden="1" spans="1:16">
      <c r="A4" s="5"/>
      <c r="B4" s="5" t="s">
        <v>67</v>
      </c>
      <c r="C4" s="7" t="s">
        <v>112</v>
      </c>
      <c r="D4" s="7" t="s">
        <v>113</v>
      </c>
      <c r="E4" s="5"/>
      <c r="F4" s="5" t="s">
        <v>65</v>
      </c>
      <c r="G4" s="7" t="s">
        <v>114</v>
      </c>
      <c r="H4" s="5" t="s">
        <v>115</v>
      </c>
      <c r="I4" s="5" t="s">
        <v>116</v>
      </c>
      <c r="J4" s="5" t="s">
        <v>117</v>
      </c>
      <c r="K4" s="5" t="s">
        <v>118</v>
      </c>
      <c r="L4" s="5" t="s">
        <v>119</v>
      </c>
      <c r="M4" s="5" t="s">
        <v>112</v>
      </c>
      <c r="N4" s="20"/>
      <c r="O4" s="50"/>
      <c r="P4" s="31"/>
    </row>
    <row r="5" s="38" customFormat="1" hidden="1" spans="1:16">
      <c r="A5" s="5"/>
      <c r="B5" s="244">
        <f>SUM(B6:B6)</f>
        <v>7</v>
      </c>
      <c r="C5" s="42">
        <f>SUM(C6:C6)</f>
        <v>7.418974</v>
      </c>
      <c r="D5" s="51">
        <f>SUM(D6:D6)</f>
        <v>0</v>
      </c>
      <c r="E5" s="43" t="s">
        <v>120</v>
      </c>
      <c r="F5" s="44">
        <f t="shared" ref="F5:M5" si="0">SUM(F6:F6)</f>
        <v>7</v>
      </c>
      <c r="G5" s="44">
        <f t="shared" si="0"/>
        <v>4</v>
      </c>
      <c r="H5" s="44">
        <f t="shared" si="0"/>
        <v>3</v>
      </c>
      <c r="I5" s="44">
        <f t="shared" si="0"/>
        <v>0</v>
      </c>
      <c r="J5" s="44">
        <f t="shared" si="0"/>
        <v>0</v>
      </c>
      <c r="K5" s="51">
        <f t="shared" si="0"/>
        <v>74189.74</v>
      </c>
      <c r="L5" s="42">
        <f t="shared" si="0"/>
        <v>7.418974</v>
      </c>
      <c r="M5" s="42">
        <f t="shared" si="0"/>
        <v>7.418974</v>
      </c>
      <c r="N5" s="20"/>
      <c r="O5" s="31"/>
      <c r="P5" s="31"/>
    </row>
    <row r="6" s="39" customFormat="1" ht="22.2" hidden="1" customHeight="1" spans="1:16">
      <c r="A6" s="5"/>
      <c r="B6" s="5">
        <f>COUNTIFS($E$7:$E$1948,E6,$M$7:$M$1948,"十四五")</f>
        <v>7</v>
      </c>
      <c r="C6" s="45">
        <f>SUMPRODUCT(($E$7:$E$1948=E6)*($M$7:$M$1948="十四五")*($G$7:$G$1948))/10000</f>
        <v>7.418974</v>
      </c>
      <c r="D6" s="53">
        <f>SUMPRODUCT(($E$7:$E$1948=E6)*($M$7:$M$1948="远期")*($G$7:$G$1948))/10000</f>
        <v>0</v>
      </c>
      <c r="E6" s="46" t="s">
        <v>121</v>
      </c>
      <c r="F6" s="47">
        <f>COUNTIFS($E$7:$E$1897,E6)</f>
        <v>7</v>
      </c>
      <c r="G6" s="47">
        <f>COUNTIFS($E$7:$E$1897,E6,$G$7:$G$1897,"&lt;10000")</f>
        <v>4</v>
      </c>
      <c r="H6" s="47">
        <f>COUNTIFS($E$7:$E$1897,E6,$G$7:$G$1897,"&gt;=10000",$G$7:$G$1897,"&lt;50000")</f>
        <v>3</v>
      </c>
      <c r="I6" s="47">
        <f>COUNTIFS($E$7:$E$1897,E6,$G$7:$G$1897,"&gt;=50000",$G$7:$G$1897,"&lt;100000")</f>
        <v>0</v>
      </c>
      <c r="J6" s="47">
        <f>COUNTIFS($E$7:$E$1897,E6,$G$7:$G$1897,"&gt;=100000")</f>
        <v>0</v>
      </c>
      <c r="K6" s="53">
        <f>SUMIF($E$7:$E$1897,$E6,$G$7:$G$1897)</f>
        <v>74189.74</v>
      </c>
      <c r="L6" s="45">
        <f t="shared" ref="L6" si="1">K6/10000</f>
        <v>7.418974</v>
      </c>
      <c r="M6" s="45">
        <f>SUMPRODUCT(($E$7:$E$1948=E6)*($M$7:$M$1948="十四五")*($G$7:$G$1948))/10000</f>
        <v>7.418974</v>
      </c>
      <c r="N6" s="27"/>
      <c r="O6" s="55"/>
      <c r="P6" s="55"/>
    </row>
    <row r="7" s="242" customFormat="1" ht="38.25" spans="1:16384">
      <c r="A7" s="14">
        <v>1</v>
      </c>
      <c r="B7" s="15" t="s">
        <v>122</v>
      </c>
      <c r="C7" s="14" t="s">
        <v>123</v>
      </c>
      <c r="D7" s="15" t="s">
        <v>124</v>
      </c>
      <c r="E7" s="14" t="s">
        <v>121</v>
      </c>
      <c r="F7" s="14">
        <v>2022</v>
      </c>
      <c r="G7" s="90">
        <v>14473</v>
      </c>
      <c r="H7" s="90">
        <f t="shared" ref="H7:H11" si="2">G7</f>
        <v>14473</v>
      </c>
      <c r="I7" s="14"/>
      <c r="J7" s="14"/>
      <c r="K7" s="14"/>
      <c r="L7" s="225" t="s">
        <v>123</v>
      </c>
      <c r="M7" s="225" t="s">
        <v>125</v>
      </c>
      <c r="N7" s="250"/>
      <c r="O7" s="251"/>
      <c r="P7" s="250"/>
      <c r="XFD7" s="242">
        <f t="shared" ref="XFD7:XFD13" si="3">SUM(A7:XFC7)</f>
        <v>30969</v>
      </c>
    </row>
    <row r="8" s="242" customFormat="1" ht="38.25" spans="1:16384">
      <c r="A8" s="14">
        <v>2</v>
      </c>
      <c r="B8" s="15" t="s">
        <v>126</v>
      </c>
      <c r="C8" s="14" t="s">
        <v>127</v>
      </c>
      <c r="D8" s="15" t="s">
        <v>128</v>
      </c>
      <c r="E8" s="14" t="s">
        <v>121</v>
      </c>
      <c r="F8" s="14">
        <v>2022</v>
      </c>
      <c r="G8" s="90">
        <v>21920.4</v>
      </c>
      <c r="H8" s="90">
        <f t="shared" si="2"/>
        <v>21920.4</v>
      </c>
      <c r="I8" s="14"/>
      <c r="J8" s="14"/>
      <c r="K8" s="14"/>
      <c r="L8" s="225"/>
      <c r="M8" s="225" t="s">
        <v>125</v>
      </c>
      <c r="N8" s="250"/>
      <c r="O8" s="251"/>
      <c r="P8" s="250"/>
      <c r="XFD8" s="242">
        <f t="shared" si="3"/>
        <v>45864.8</v>
      </c>
    </row>
    <row r="9" s="242" customFormat="1" ht="38.25" spans="1:16384">
      <c r="A9" s="14">
        <v>3</v>
      </c>
      <c r="B9" s="15" t="s">
        <v>129</v>
      </c>
      <c r="C9" s="14" t="s">
        <v>127</v>
      </c>
      <c r="D9" s="15" t="s">
        <v>130</v>
      </c>
      <c r="E9" s="14" t="s">
        <v>121</v>
      </c>
      <c r="F9" s="14">
        <v>2022</v>
      </c>
      <c r="G9" s="90">
        <v>6656.34</v>
      </c>
      <c r="H9" s="90">
        <f t="shared" si="2"/>
        <v>6656.34</v>
      </c>
      <c r="I9" s="14"/>
      <c r="J9" s="14"/>
      <c r="K9" s="14"/>
      <c r="L9" s="225"/>
      <c r="M9" s="225" t="s">
        <v>125</v>
      </c>
      <c r="N9" s="250"/>
      <c r="O9" s="251"/>
      <c r="P9" s="250"/>
      <c r="XFD9" s="242">
        <f t="shared" si="3"/>
        <v>15337.68</v>
      </c>
    </row>
    <row r="10" s="242" customFormat="1" ht="38.25" spans="1:16384">
      <c r="A10" s="14">
        <v>4</v>
      </c>
      <c r="B10" s="15" t="s">
        <v>131</v>
      </c>
      <c r="C10" s="14" t="s">
        <v>127</v>
      </c>
      <c r="D10" s="15" t="s">
        <v>132</v>
      </c>
      <c r="E10" s="14" t="s">
        <v>121</v>
      </c>
      <c r="F10" s="14">
        <v>2022</v>
      </c>
      <c r="G10" s="90">
        <v>10320</v>
      </c>
      <c r="H10" s="90">
        <f t="shared" si="2"/>
        <v>10320</v>
      </c>
      <c r="I10" s="14"/>
      <c r="J10" s="14"/>
      <c r="K10" s="14"/>
      <c r="L10" s="225"/>
      <c r="M10" s="225" t="s">
        <v>125</v>
      </c>
      <c r="N10" s="250"/>
      <c r="O10" s="251"/>
      <c r="P10" s="250"/>
      <c r="XFD10" s="242">
        <f t="shared" si="3"/>
        <v>22666</v>
      </c>
    </row>
    <row r="11" s="242" customFormat="1" ht="38.25" spans="1:16384">
      <c r="A11" s="14">
        <v>5</v>
      </c>
      <c r="B11" s="15" t="s">
        <v>133</v>
      </c>
      <c r="C11" s="14" t="s">
        <v>127</v>
      </c>
      <c r="D11" s="15" t="s">
        <v>134</v>
      </c>
      <c r="E11" s="14" t="s">
        <v>121</v>
      </c>
      <c r="F11" s="14">
        <v>2023</v>
      </c>
      <c r="G11" s="90">
        <v>6000</v>
      </c>
      <c r="H11" s="90">
        <f t="shared" si="2"/>
        <v>6000</v>
      </c>
      <c r="I11" s="14"/>
      <c r="J11" s="14"/>
      <c r="K11" s="14"/>
      <c r="L11" s="225"/>
      <c r="M11" s="225" t="s">
        <v>125</v>
      </c>
      <c r="N11" s="250"/>
      <c r="O11" s="251"/>
      <c r="P11" s="250"/>
      <c r="XFD11" s="242">
        <f t="shared" si="3"/>
        <v>14028</v>
      </c>
    </row>
    <row r="12" s="242" customFormat="1" ht="38.25" spans="1:16384">
      <c r="A12" s="14">
        <v>6</v>
      </c>
      <c r="B12" s="15" t="s">
        <v>135</v>
      </c>
      <c r="C12" s="14" t="s">
        <v>127</v>
      </c>
      <c r="D12" s="15" t="s">
        <v>136</v>
      </c>
      <c r="E12" s="14" t="s">
        <v>121</v>
      </c>
      <c r="F12" s="14">
        <v>2023</v>
      </c>
      <c r="G12" s="90">
        <v>6720</v>
      </c>
      <c r="H12" s="90">
        <f t="shared" ref="H12:H13" si="4">G12</f>
        <v>6720</v>
      </c>
      <c r="I12" s="14"/>
      <c r="J12" s="14"/>
      <c r="K12" s="14"/>
      <c r="L12" s="225"/>
      <c r="M12" s="225" t="s">
        <v>125</v>
      </c>
      <c r="N12" s="250"/>
      <c r="O12" s="251"/>
      <c r="P12" s="250"/>
      <c r="XFD12" s="242">
        <f t="shared" si="3"/>
        <v>15469</v>
      </c>
    </row>
    <row r="13" s="242" customFormat="1" ht="38.25" spans="1:16384">
      <c r="A13" s="14">
        <v>7</v>
      </c>
      <c r="B13" s="15" t="s">
        <v>137</v>
      </c>
      <c r="C13" s="14" t="s">
        <v>127</v>
      </c>
      <c r="D13" s="15" t="s">
        <v>138</v>
      </c>
      <c r="E13" s="14" t="s">
        <v>121</v>
      </c>
      <c r="F13" s="14">
        <v>2024</v>
      </c>
      <c r="G13" s="90">
        <v>8100</v>
      </c>
      <c r="H13" s="90">
        <f t="shared" si="4"/>
        <v>8100</v>
      </c>
      <c r="I13" s="14"/>
      <c r="J13" s="14"/>
      <c r="K13" s="14"/>
      <c r="L13" s="225"/>
      <c r="M13" s="225" t="s">
        <v>125</v>
      </c>
      <c r="N13" s="250"/>
      <c r="O13" s="251"/>
      <c r="P13" s="250"/>
      <c r="XFD13" s="242">
        <f t="shared" si="3"/>
        <v>18231</v>
      </c>
    </row>
    <row r="14" ht="24.9" customHeight="1" spans="1:16">
      <c r="A14" s="245"/>
      <c r="B14" s="246"/>
      <c r="C14" s="245"/>
      <c r="D14" s="246"/>
      <c r="E14" s="245"/>
      <c r="F14" s="245"/>
      <c r="G14" s="247"/>
      <c r="H14" s="245"/>
      <c r="I14" s="245"/>
      <c r="J14" s="245"/>
      <c r="K14" s="245"/>
      <c r="L14" s="245"/>
      <c r="M14" s="31"/>
      <c r="N14" s="245"/>
      <c r="O14" s="245"/>
      <c r="P14" s="245"/>
    </row>
    <row r="15" ht="24.9" customHeight="1" spans="1:16">
      <c r="A15" s="245"/>
      <c r="B15" s="246"/>
      <c r="C15" s="245"/>
      <c r="D15" s="246"/>
      <c r="E15" s="245"/>
      <c r="F15" s="245"/>
      <c r="G15" s="247"/>
      <c r="H15" s="245"/>
      <c r="I15" s="245"/>
      <c r="J15" s="245"/>
      <c r="K15" s="245"/>
      <c r="L15" s="245"/>
      <c r="M15" s="31"/>
      <c r="N15" s="245"/>
      <c r="O15" s="245"/>
      <c r="P15" s="245"/>
    </row>
    <row r="16" ht="24.9" customHeight="1" spans="1:16">
      <c r="A16" s="245"/>
      <c r="B16" s="246"/>
      <c r="C16" s="245"/>
      <c r="D16" s="246"/>
      <c r="E16" s="245"/>
      <c r="F16" s="245"/>
      <c r="G16" s="247"/>
      <c r="H16" s="245"/>
      <c r="I16" s="245"/>
      <c r="J16" s="245"/>
      <c r="K16" s="245"/>
      <c r="L16" s="245"/>
      <c r="M16" s="31"/>
      <c r="N16" s="245"/>
      <c r="O16" s="245"/>
      <c r="P16" s="245"/>
    </row>
    <row r="17" ht="24.9" customHeight="1" spans="1:16">
      <c r="A17" s="245"/>
      <c r="B17" s="246"/>
      <c r="C17" s="245"/>
      <c r="D17" s="246"/>
      <c r="E17" s="245"/>
      <c r="F17" s="245"/>
      <c r="G17" s="247"/>
      <c r="H17" s="245"/>
      <c r="I17" s="245"/>
      <c r="J17" s="245"/>
      <c r="K17" s="245"/>
      <c r="L17" s="245"/>
      <c r="M17" s="31"/>
      <c r="N17" s="245"/>
      <c r="O17" s="245"/>
      <c r="P17" s="245"/>
    </row>
    <row r="18" ht="24.9" customHeight="1" spans="1:16">
      <c r="A18" s="245"/>
      <c r="B18" s="246"/>
      <c r="C18" s="245"/>
      <c r="D18" s="246"/>
      <c r="E18" s="245"/>
      <c r="F18" s="245"/>
      <c r="G18" s="247"/>
      <c r="H18" s="245"/>
      <c r="I18" s="245"/>
      <c r="J18" s="245"/>
      <c r="K18" s="245"/>
      <c r="L18" s="245"/>
      <c r="M18" s="31"/>
      <c r="N18" s="245"/>
      <c r="O18" s="245"/>
      <c r="P18" s="245"/>
    </row>
    <row r="19" ht="24.9" customHeight="1" spans="1:16">
      <c r="A19" s="245"/>
      <c r="B19" s="246"/>
      <c r="C19" s="245"/>
      <c r="D19" s="246"/>
      <c r="E19" s="245"/>
      <c r="F19" s="245"/>
      <c r="G19" s="247"/>
      <c r="H19" s="245"/>
      <c r="I19" s="245"/>
      <c r="J19" s="245"/>
      <c r="K19" s="245"/>
      <c r="L19" s="245"/>
      <c r="M19" s="31"/>
      <c r="N19" s="245"/>
      <c r="O19" s="245"/>
      <c r="P19" s="245"/>
    </row>
    <row r="20" ht="24.9" customHeight="1" spans="1:16">
      <c r="A20" s="245"/>
      <c r="B20" s="246"/>
      <c r="C20" s="245"/>
      <c r="D20" s="246"/>
      <c r="E20" s="245"/>
      <c r="F20" s="245"/>
      <c r="G20" s="247"/>
      <c r="H20" s="245"/>
      <c r="I20" s="245"/>
      <c r="J20" s="245"/>
      <c r="K20" s="245"/>
      <c r="L20" s="245"/>
      <c r="M20" s="31"/>
      <c r="N20" s="245"/>
      <c r="O20" s="245"/>
      <c r="P20" s="245"/>
    </row>
    <row r="21" ht="24.9" customHeight="1" spans="1:16">
      <c r="A21" s="245"/>
      <c r="B21" s="246"/>
      <c r="C21" s="245"/>
      <c r="D21" s="246"/>
      <c r="E21" s="245"/>
      <c r="F21" s="245"/>
      <c r="G21" s="247"/>
      <c r="H21" s="245"/>
      <c r="I21" s="245"/>
      <c r="J21" s="245"/>
      <c r="K21" s="245"/>
      <c r="L21" s="245"/>
      <c r="M21" s="31"/>
      <c r="N21" s="245"/>
      <c r="O21" s="245"/>
      <c r="P21" s="245"/>
    </row>
    <row r="22" ht="24.9" customHeight="1" spans="1:16">
      <c r="A22" s="245"/>
      <c r="B22" s="246"/>
      <c r="C22" s="245"/>
      <c r="D22" s="246"/>
      <c r="E22" s="245"/>
      <c r="F22" s="245"/>
      <c r="G22" s="247"/>
      <c r="H22" s="245"/>
      <c r="I22" s="245"/>
      <c r="J22" s="245"/>
      <c r="K22" s="245"/>
      <c r="L22" s="245"/>
      <c r="M22" s="31"/>
      <c r="N22" s="245"/>
      <c r="O22" s="245"/>
      <c r="P22" s="245"/>
    </row>
    <row r="23" ht="24.9" customHeight="1" spans="1:16">
      <c r="A23" s="245"/>
      <c r="B23" s="246"/>
      <c r="C23" s="245"/>
      <c r="D23" s="246"/>
      <c r="E23" s="245"/>
      <c r="F23" s="245"/>
      <c r="G23" s="247"/>
      <c r="H23" s="245"/>
      <c r="I23" s="245"/>
      <c r="J23" s="245"/>
      <c r="K23" s="245"/>
      <c r="L23" s="245"/>
      <c r="M23" s="31"/>
      <c r="N23" s="245"/>
      <c r="O23" s="245"/>
      <c r="P23" s="245"/>
    </row>
    <row r="24" ht="24.9" customHeight="1" spans="1:16">
      <c r="A24" s="245"/>
      <c r="B24" s="246"/>
      <c r="C24" s="245"/>
      <c r="D24" s="246"/>
      <c r="E24" s="245"/>
      <c r="F24" s="245"/>
      <c r="G24" s="247"/>
      <c r="H24" s="245"/>
      <c r="I24" s="245"/>
      <c r="J24" s="245"/>
      <c r="K24" s="245"/>
      <c r="L24" s="245"/>
      <c r="M24" s="31"/>
      <c r="N24" s="245"/>
      <c r="O24" s="245"/>
      <c r="P24" s="245"/>
    </row>
    <row r="25" ht="24.9" customHeight="1" spans="1:16">
      <c r="A25" s="245"/>
      <c r="B25" s="246"/>
      <c r="C25" s="245"/>
      <c r="D25" s="246"/>
      <c r="E25" s="245"/>
      <c r="F25" s="245"/>
      <c r="G25" s="247"/>
      <c r="H25" s="245"/>
      <c r="I25" s="245"/>
      <c r="J25" s="245"/>
      <c r="K25" s="245"/>
      <c r="L25" s="245"/>
      <c r="M25" s="31"/>
      <c r="N25" s="245"/>
      <c r="O25" s="245"/>
      <c r="P25" s="245"/>
    </row>
    <row r="26" ht="24.9" customHeight="1" spans="1:16">
      <c r="A26" s="245"/>
      <c r="B26" s="246"/>
      <c r="C26" s="245"/>
      <c r="D26" s="246"/>
      <c r="E26" s="245"/>
      <c r="F26" s="245"/>
      <c r="G26" s="247"/>
      <c r="H26" s="245"/>
      <c r="I26" s="245"/>
      <c r="J26" s="245"/>
      <c r="K26" s="245"/>
      <c r="L26" s="245"/>
      <c r="M26" s="31"/>
      <c r="N26" s="245"/>
      <c r="O26" s="245"/>
      <c r="P26" s="245"/>
    </row>
    <row r="27" ht="24.9" customHeight="1" spans="1:16">
      <c r="A27" s="245"/>
      <c r="B27" s="246"/>
      <c r="C27" s="245"/>
      <c r="D27" s="246"/>
      <c r="E27" s="245"/>
      <c r="F27" s="245"/>
      <c r="G27" s="247"/>
      <c r="H27" s="245"/>
      <c r="I27" s="245"/>
      <c r="J27" s="245"/>
      <c r="K27" s="245"/>
      <c r="L27" s="245"/>
      <c r="M27" s="31"/>
      <c r="N27" s="245"/>
      <c r="O27" s="245"/>
      <c r="P27" s="245"/>
    </row>
    <row r="28" ht="24.9" customHeight="1" spans="1:16">
      <c r="A28" s="245"/>
      <c r="B28" s="246"/>
      <c r="C28" s="245"/>
      <c r="D28" s="246"/>
      <c r="E28" s="245"/>
      <c r="F28" s="245"/>
      <c r="G28" s="247"/>
      <c r="H28" s="245"/>
      <c r="I28" s="245"/>
      <c r="J28" s="245"/>
      <c r="K28" s="245"/>
      <c r="L28" s="245"/>
      <c r="M28" s="31"/>
      <c r="N28" s="245"/>
      <c r="O28" s="245"/>
      <c r="P28" s="245"/>
    </row>
    <row r="29" ht="24.9" customHeight="1" spans="1:16">
      <c r="A29" s="245"/>
      <c r="B29" s="246"/>
      <c r="C29" s="245"/>
      <c r="D29" s="246"/>
      <c r="E29" s="245"/>
      <c r="F29" s="245"/>
      <c r="G29" s="247"/>
      <c r="H29" s="245"/>
      <c r="I29" s="245"/>
      <c r="J29" s="245"/>
      <c r="K29" s="245"/>
      <c r="L29" s="245"/>
      <c r="M29" s="31"/>
      <c r="N29" s="245"/>
      <c r="O29" s="245"/>
      <c r="P29" s="245"/>
    </row>
    <row r="30" ht="24.9" customHeight="1" spans="1:16">
      <c r="A30" s="245"/>
      <c r="B30" s="246"/>
      <c r="C30" s="245"/>
      <c r="D30" s="246"/>
      <c r="E30" s="245"/>
      <c r="F30" s="245"/>
      <c r="G30" s="247"/>
      <c r="H30" s="245"/>
      <c r="I30" s="245"/>
      <c r="J30" s="245"/>
      <c r="K30" s="245"/>
      <c r="L30" s="245"/>
      <c r="M30" s="31"/>
      <c r="N30" s="245"/>
      <c r="O30" s="245"/>
      <c r="P30" s="245"/>
    </row>
    <row r="31" ht="24.9" customHeight="1" spans="1:16">
      <c r="A31" s="245"/>
      <c r="B31" s="246"/>
      <c r="C31" s="245"/>
      <c r="D31" s="246"/>
      <c r="E31" s="245"/>
      <c r="F31" s="245"/>
      <c r="G31" s="247"/>
      <c r="H31" s="245"/>
      <c r="I31" s="245"/>
      <c r="J31" s="245"/>
      <c r="K31" s="245"/>
      <c r="L31" s="245"/>
      <c r="M31" s="31"/>
      <c r="N31" s="245"/>
      <c r="O31" s="245"/>
      <c r="P31" s="245"/>
    </row>
    <row r="32" ht="24.9" customHeight="1" spans="1:16">
      <c r="A32" s="245"/>
      <c r="B32" s="246"/>
      <c r="C32" s="245"/>
      <c r="D32" s="246"/>
      <c r="E32" s="245"/>
      <c r="F32" s="245"/>
      <c r="G32" s="247"/>
      <c r="H32" s="245"/>
      <c r="I32" s="245"/>
      <c r="J32" s="245"/>
      <c r="K32" s="245"/>
      <c r="L32" s="245"/>
      <c r="M32" s="31"/>
      <c r="N32" s="245"/>
      <c r="O32" s="245"/>
      <c r="P32" s="245"/>
    </row>
    <row r="33" ht="24.9" customHeight="1" spans="1:16">
      <c r="A33" s="245"/>
      <c r="B33" s="246"/>
      <c r="C33" s="245"/>
      <c r="D33" s="246"/>
      <c r="E33" s="245"/>
      <c r="F33" s="245"/>
      <c r="G33" s="247"/>
      <c r="H33" s="245"/>
      <c r="I33" s="245"/>
      <c r="J33" s="245"/>
      <c r="K33" s="245"/>
      <c r="L33" s="245"/>
      <c r="M33" s="31"/>
      <c r="N33" s="245"/>
      <c r="O33" s="245"/>
      <c r="P33" s="245"/>
    </row>
    <row r="34" ht="24.9" customHeight="1" spans="1:16">
      <c r="A34" s="245"/>
      <c r="B34" s="246"/>
      <c r="C34" s="245"/>
      <c r="D34" s="246"/>
      <c r="E34" s="245"/>
      <c r="F34" s="245"/>
      <c r="G34" s="247"/>
      <c r="H34" s="245"/>
      <c r="I34" s="245"/>
      <c r="J34" s="245"/>
      <c r="K34" s="245"/>
      <c r="L34" s="245"/>
      <c r="M34" s="31"/>
      <c r="N34" s="245"/>
      <c r="O34" s="245"/>
      <c r="P34" s="245"/>
    </row>
    <row r="35" ht="24.9" customHeight="1" spans="1:16">
      <c r="A35" s="245"/>
      <c r="B35" s="246"/>
      <c r="C35" s="245"/>
      <c r="D35" s="246"/>
      <c r="E35" s="245"/>
      <c r="F35" s="245"/>
      <c r="G35" s="247"/>
      <c r="H35" s="245"/>
      <c r="I35" s="245"/>
      <c r="J35" s="245"/>
      <c r="K35" s="245"/>
      <c r="L35" s="245"/>
      <c r="M35" s="31"/>
      <c r="N35" s="245"/>
      <c r="O35" s="245"/>
      <c r="P35" s="245"/>
    </row>
    <row r="36" ht="24.9" customHeight="1" spans="1:16">
      <c r="A36" s="245"/>
      <c r="B36" s="246"/>
      <c r="C36" s="245"/>
      <c r="D36" s="246"/>
      <c r="E36" s="245"/>
      <c r="F36" s="245"/>
      <c r="G36" s="247"/>
      <c r="H36" s="245"/>
      <c r="I36" s="245"/>
      <c r="J36" s="245"/>
      <c r="K36" s="245"/>
      <c r="L36" s="245"/>
      <c r="M36" s="31"/>
      <c r="N36" s="245"/>
      <c r="O36" s="245"/>
      <c r="P36" s="245"/>
    </row>
    <row r="37" ht="24.9" customHeight="1" spans="1:16">
      <c r="A37" s="245"/>
      <c r="B37" s="246"/>
      <c r="C37" s="245"/>
      <c r="D37" s="246"/>
      <c r="E37" s="245"/>
      <c r="F37" s="245"/>
      <c r="G37" s="247"/>
      <c r="H37" s="245"/>
      <c r="I37" s="245"/>
      <c r="J37" s="245"/>
      <c r="K37" s="245"/>
      <c r="L37" s="245"/>
      <c r="M37" s="31"/>
      <c r="N37" s="245"/>
      <c r="O37" s="245"/>
      <c r="P37" s="245"/>
    </row>
    <row r="38" ht="24.9" customHeight="1" spans="1:16">
      <c r="A38" s="245"/>
      <c r="B38" s="246"/>
      <c r="C38" s="245"/>
      <c r="D38" s="246"/>
      <c r="E38" s="245"/>
      <c r="F38" s="245"/>
      <c r="G38" s="247"/>
      <c r="H38" s="245"/>
      <c r="I38" s="245"/>
      <c r="J38" s="245"/>
      <c r="K38" s="245"/>
      <c r="L38" s="245"/>
      <c r="M38" s="31"/>
      <c r="N38" s="245"/>
      <c r="O38" s="245"/>
      <c r="P38" s="245"/>
    </row>
    <row r="39" ht="24.9" customHeight="1" spans="1:16">
      <c r="A39" s="245"/>
      <c r="B39" s="246"/>
      <c r="C39" s="245"/>
      <c r="D39" s="246"/>
      <c r="E39" s="245"/>
      <c r="F39" s="245"/>
      <c r="G39" s="247"/>
      <c r="H39" s="245"/>
      <c r="I39" s="245"/>
      <c r="J39" s="245"/>
      <c r="K39" s="245"/>
      <c r="L39" s="245"/>
      <c r="M39" s="31"/>
      <c r="N39" s="245"/>
      <c r="O39" s="245"/>
      <c r="P39" s="245"/>
    </row>
    <row r="40" ht="24.9" customHeight="1" spans="1:16">
      <c r="A40" s="245"/>
      <c r="B40" s="246"/>
      <c r="C40" s="245"/>
      <c r="D40" s="246"/>
      <c r="E40" s="245"/>
      <c r="F40" s="245"/>
      <c r="G40" s="247"/>
      <c r="H40" s="245"/>
      <c r="I40" s="245"/>
      <c r="J40" s="245"/>
      <c r="K40" s="245"/>
      <c r="L40" s="245"/>
      <c r="M40" s="31"/>
      <c r="N40" s="245"/>
      <c r="O40" s="245"/>
      <c r="P40" s="245"/>
    </row>
    <row r="41" ht="24.9" customHeight="1" spans="1:16">
      <c r="A41" s="245"/>
      <c r="B41" s="246"/>
      <c r="C41" s="245"/>
      <c r="D41" s="246"/>
      <c r="E41" s="245"/>
      <c r="F41" s="245"/>
      <c r="G41" s="247"/>
      <c r="H41" s="245"/>
      <c r="I41" s="245"/>
      <c r="J41" s="245"/>
      <c r="K41" s="245"/>
      <c r="L41" s="245"/>
      <c r="M41" s="31"/>
      <c r="N41" s="245"/>
      <c r="O41" s="245"/>
      <c r="P41" s="245"/>
    </row>
    <row r="42" ht="24.9" customHeight="1" spans="1:16">
      <c r="A42" s="245"/>
      <c r="B42" s="246"/>
      <c r="C42" s="245"/>
      <c r="D42" s="246"/>
      <c r="E42" s="245"/>
      <c r="F42" s="245"/>
      <c r="G42" s="247"/>
      <c r="H42" s="245"/>
      <c r="I42" s="245"/>
      <c r="J42" s="245"/>
      <c r="K42" s="245"/>
      <c r="L42" s="245"/>
      <c r="M42" s="31"/>
      <c r="N42" s="245"/>
      <c r="O42" s="245"/>
      <c r="P42" s="245"/>
    </row>
    <row r="43" ht="24.9" customHeight="1" spans="1:16">
      <c r="A43" s="245"/>
      <c r="B43" s="246"/>
      <c r="C43" s="245"/>
      <c r="D43" s="246"/>
      <c r="E43" s="245"/>
      <c r="F43" s="245"/>
      <c r="G43" s="247"/>
      <c r="H43" s="245"/>
      <c r="I43" s="245"/>
      <c r="J43" s="245"/>
      <c r="K43" s="245"/>
      <c r="L43" s="245"/>
      <c r="M43" s="31"/>
      <c r="N43" s="245"/>
      <c r="O43" s="245"/>
      <c r="P43" s="245"/>
    </row>
    <row r="44" ht="24.9" customHeight="1" spans="1:16">
      <c r="A44" s="245"/>
      <c r="B44" s="246"/>
      <c r="C44" s="245"/>
      <c r="D44" s="246"/>
      <c r="E44" s="245"/>
      <c r="F44" s="245"/>
      <c r="G44" s="247"/>
      <c r="H44" s="245"/>
      <c r="I44" s="245"/>
      <c r="J44" s="245"/>
      <c r="K44" s="245"/>
      <c r="L44" s="245"/>
      <c r="M44" s="31"/>
      <c r="N44" s="245"/>
      <c r="O44" s="245"/>
      <c r="P44" s="245"/>
    </row>
    <row r="45" ht="24.9" customHeight="1" spans="1:16">
      <c r="A45" s="245"/>
      <c r="B45" s="246"/>
      <c r="C45" s="245"/>
      <c r="D45" s="246"/>
      <c r="E45" s="245"/>
      <c r="F45" s="245"/>
      <c r="G45" s="247"/>
      <c r="H45" s="245"/>
      <c r="I45" s="245"/>
      <c r="J45" s="245"/>
      <c r="K45" s="245"/>
      <c r="L45" s="245"/>
      <c r="M45" s="31"/>
      <c r="N45" s="245"/>
      <c r="O45" s="245"/>
      <c r="P45" s="245"/>
    </row>
    <row r="46" ht="24.9" customHeight="1" spans="1:16">
      <c r="A46" s="245"/>
      <c r="B46" s="246"/>
      <c r="C46" s="245"/>
      <c r="D46" s="246"/>
      <c r="E46" s="245"/>
      <c r="F46" s="245"/>
      <c r="G46" s="247"/>
      <c r="H46" s="245"/>
      <c r="I46" s="245"/>
      <c r="J46" s="245"/>
      <c r="K46" s="245"/>
      <c r="L46" s="245"/>
      <c r="M46" s="31"/>
      <c r="N46" s="245"/>
      <c r="O46" s="245"/>
      <c r="P46" s="245"/>
    </row>
    <row r="47" ht="24.9" customHeight="1" spans="1:16">
      <c r="A47" s="245"/>
      <c r="B47" s="246"/>
      <c r="C47" s="245"/>
      <c r="D47" s="246"/>
      <c r="E47" s="245"/>
      <c r="F47" s="245"/>
      <c r="G47" s="247"/>
      <c r="H47" s="245"/>
      <c r="I47" s="245"/>
      <c r="J47" s="245"/>
      <c r="K47" s="245"/>
      <c r="L47" s="245"/>
      <c r="M47" s="31"/>
      <c r="N47" s="245"/>
      <c r="O47" s="245"/>
      <c r="P47" s="245"/>
    </row>
    <row r="48" ht="24.9" customHeight="1" spans="1:16">
      <c r="A48" s="245"/>
      <c r="B48" s="246"/>
      <c r="C48" s="245"/>
      <c r="D48" s="246"/>
      <c r="E48" s="245"/>
      <c r="F48" s="245"/>
      <c r="G48" s="247"/>
      <c r="H48" s="245"/>
      <c r="I48" s="245"/>
      <c r="J48" s="245"/>
      <c r="K48" s="245"/>
      <c r="L48" s="245"/>
      <c r="M48" s="31"/>
      <c r="N48" s="245"/>
      <c r="O48" s="245"/>
      <c r="P48" s="245"/>
    </row>
    <row r="49" ht="24.9" customHeight="1" spans="1:16">
      <c r="A49" s="245"/>
      <c r="B49" s="246"/>
      <c r="C49" s="245"/>
      <c r="D49" s="246"/>
      <c r="E49" s="245"/>
      <c r="F49" s="245"/>
      <c r="G49" s="247"/>
      <c r="H49" s="245"/>
      <c r="I49" s="245"/>
      <c r="J49" s="245"/>
      <c r="K49" s="245"/>
      <c r="L49" s="245"/>
      <c r="M49" s="31"/>
      <c r="N49" s="245"/>
      <c r="O49" s="245"/>
      <c r="P49" s="245"/>
    </row>
    <row r="50" ht="24.9" customHeight="1" spans="1:16">
      <c r="A50" s="245"/>
      <c r="B50" s="246"/>
      <c r="C50" s="245"/>
      <c r="D50" s="246"/>
      <c r="E50" s="245"/>
      <c r="F50" s="245"/>
      <c r="G50" s="247"/>
      <c r="H50" s="245"/>
      <c r="I50" s="245"/>
      <c r="J50" s="245"/>
      <c r="K50" s="245"/>
      <c r="L50" s="245"/>
      <c r="M50" s="31"/>
      <c r="N50" s="245"/>
      <c r="O50" s="245"/>
      <c r="P50" s="245"/>
    </row>
    <row r="51" ht="24.9" customHeight="1" spans="1:16">
      <c r="A51" s="245"/>
      <c r="B51" s="246"/>
      <c r="C51" s="245"/>
      <c r="D51" s="246"/>
      <c r="E51" s="245"/>
      <c r="F51" s="245"/>
      <c r="G51" s="247"/>
      <c r="H51" s="245"/>
      <c r="I51" s="245"/>
      <c r="J51" s="245"/>
      <c r="K51" s="245"/>
      <c r="L51" s="245"/>
      <c r="M51" s="31"/>
      <c r="N51" s="245"/>
      <c r="O51" s="245"/>
      <c r="P51" s="245"/>
    </row>
    <row r="52" ht="24.9" customHeight="1" spans="1:16">
      <c r="A52" s="245"/>
      <c r="B52" s="246"/>
      <c r="C52" s="245"/>
      <c r="D52" s="246"/>
      <c r="E52" s="245"/>
      <c r="F52" s="245"/>
      <c r="G52" s="247"/>
      <c r="H52" s="245"/>
      <c r="I52" s="245"/>
      <c r="J52" s="245"/>
      <c r="K52" s="245"/>
      <c r="L52" s="245"/>
      <c r="M52" s="31"/>
      <c r="N52" s="245"/>
      <c r="O52" s="245"/>
      <c r="P52" s="245"/>
    </row>
    <row r="53" ht="24.9" customHeight="1" spans="1:16">
      <c r="A53" s="245"/>
      <c r="B53" s="246"/>
      <c r="C53" s="245"/>
      <c r="D53" s="246"/>
      <c r="E53" s="245"/>
      <c r="F53" s="245"/>
      <c r="G53" s="247"/>
      <c r="H53" s="245"/>
      <c r="I53" s="245"/>
      <c r="J53" s="245"/>
      <c r="K53" s="245"/>
      <c r="L53" s="245"/>
      <c r="M53" s="31"/>
      <c r="N53" s="245"/>
      <c r="O53" s="245"/>
      <c r="P53" s="245"/>
    </row>
    <row r="54" ht="24.9" customHeight="1" spans="1:16">
      <c r="A54" s="245"/>
      <c r="B54" s="246"/>
      <c r="C54" s="245"/>
      <c r="D54" s="246"/>
      <c r="E54" s="245"/>
      <c r="F54" s="245"/>
      <c r="G54" s="247"/>
      <c r="H54" s="245"/>
      <c r="I54" s="245"/>
      <c r="J54" s="245"/>
      <c r="K54" s="245"/>
      <c r="L54" s="245"/>
      <c r="M54" s="31"/>
      <c r="N54" s="245"/>
      <c r="O54" s="245"/>
      <c r="P54" s="245"/>
    </row>
    <row r="55" ht="24.9" customHeight="1" spans="1:16">
      <c r="A55" s="245"/>
      <c r="B55" s="246"/>
      <c r="C55" s="245"/>
      <c r="D55" s="246"/>
      <c r="E55" s="245"/>
      <c r="F55" s="245"/>
      <c r="G55" s="247"/>
      <c r="H55" s="245"/>
      <c r="I55" s="245"/>
      <c r="J55" s="245"/>
      <c r="K55" s="245"/>
      <c r="L55" s="245"/>
      <c r="M55" s="31"/>
      <c r="N55" s="245"/>
      <c r="O55" s="245"/>
      <c r="P55" s="245"/>
    </row>
    <row r="56" ht="24.9" customHeight="1" spans="1:16">
      <c r="A56" s="245"/>
      <c r="B56" s="246"/>
      <c r="C56" s="245"/>
      <c r="D56" s="246"/>
      <c r="E56" s="245"/>
      <c r="F56" s="245"/>
      <c r="G56" s="247"/>
      <c r="H56" s="245"/>
      <c r="I56" s="245"/>
      <c r="J56" s="245"/>
      <c r="K56" s="245"/>
      <c r="L56" s="245"/>
      <c r="M56" s="31"/>
      <c r="N56" s="245"/>
      <c r="O56" s="245"/>
      <c r="P56" s="245"/>
    </row>
    <row r="57" ht="24.9" customHeight="1" spans="1:16">
      <c r="A57" s="245"/>
      <c r="B57" s="246"/>
      <c r="C57" s="245"/>
      <c r="D57" s="246"/>
      <c r="E57" s="245"/>
      <c r="F57" s="245"/>
      <c r="G57" s="247"/>
      <c r="H57" s="245"/>
      <c r="I57" s="245"/>
      <c r="J57" s="245"/>
      <c r="K57" s="245"/>
      <c r="L57" s="245"/>
      <c r="M57" s="31"/>
      <c r="N57" s="245"/>
      <c r="O57" s="245"/>
      <c r="P57" s="245"/>
    </row>
    <row r="58" ht="24.9" customHeight="1" spans="1:16">
      <c r="A58" s="245"/>
      <c r="B58" s="246"/>
      <c r="C58" s="245"/>
      <c r="D58" s="246"/>
      <c r="E58" s="245"/>
      <c r="F58" s="245"/>
      <c r="G58" s="247"/>
      <c r="H58" s="245"/>
      <c r="I58" s="245"/>
      <c r="J58" s="245"/>
      <c r="K58" s="245"/>
      <c r="L58" s="245"/>
      <c r="M58" s="31"/>
      <c r="N58" s="245"/>
      <c r="O58" s="245"/>
      <c r="P58" s="245"/>
    </row>
    <row r="59" ht="24.9" customHeight="1" spans="1:16">
      <c r="A59" s="245"/>
      <c r="B59" s="246"/>
      <c r="C59" s="245"/>
      <c r="D59" s="246"/>
      <c r="E59" s="245"/>
      <c r="F59" s="245"/>
      <c r="G59" s="247"/>
      <c r="H59" s="245"/>
      <c r="I59" s="245"/>
      <c r="J59" s="245"/>
      <c r="K59" s="245"/>
      <c r="L59" s="245"/>
      <c r="M59" s="31"/>
      <c r="N59" s="245"/>
      <c r="O59" s="245"/>
      <c r="P59" s="245"/>
    </row>
    <row r="60" ht="24.9" customHeight="1" spans="1:16">
      <c r="A60" s="245"/>
      <c r="B60" s="246"/>
      <c r="C60" s="245"/>
      <c r="D60" s="246"/>
      <c r="E60" s="245"/>
      <c r="F60" s="245"/>
      <c r="G60" s="247"/>
      <c r="H60" s="245"/>
      <c r="I60" s="245"/>
      <c r="J60" s="245"/>
      <c r="K60" s="245"/>
      <c r="L60" s="245"/>
      <c r="M60" s="31"/>
      <c r="N60" s="245"/>
      <c r="O60" s="245"/>
      <c r="P60" s="245"/>
    </row>
    <row r="61" ht="24.9" customHeight="1" spans="1:16">
      <c r="A61" s="245"/>
      <c r="B61" s="246"/>
      <c r="C61" s="245"/>
      <c r="D61" s="246"/>
      <c r="E61" s="245"/>
      <c r="F61" s="245"/>
      <c r="G61" s="247"/>
      <c r="H61" s="245"/>
      <c r="I61" s="245"/>
      <c r="J61" s="245"/>
      <c r="K61" s="245"/>
      <c r="L61" s="245"/>
      <c r="M61" s="31"/>
      <c r="N61" s="245"/>
      <c r="O61" s="245"/>
      <c r="P61" s="245"/>
    </row>
    <row r="62" ht="24.9" customHeight="1" spans="1:16">
      <c r="A62" s="245"/>
      <c r="B62" s="246"/>
      <c r="C62" s="245"/>
      <c r="D62" s="246"/>
      <c r="E62" s="245"/>
      <c r="F62" s="245"/>
      <c r="G62" s="247"/>
      <c r="H62" s="245"/>
      <c r="I62" s="245"/>
      <c r="J62" s="245"/>
      <c r="K62" s="245"/>
      <c r="L62" s="245"/>
      <c r="M62" s="31"/>
      <c r="N62" s="245"/>
      <c r="O62" s="245"/>
      <c r="P62" s="245"/>
    </row>
    <row r="63" ht="24.9" customHeight="1" spans="1:16">
      <c r="A63" s="245"/>
      <c r="B63" s="246"/>
      <c r="C63" s="245"/>
      <c r="D63" s="246"/>
      <c r="E63" s="245"/>
      <c r="F63" s="245"/>
      <c r="G63" s="247"/>
      <c r="H63" s="245"/>
      <c r="I63" s="245"/>
      <c r="J63" s="245"/>
      <c r="K63" s="245"/>
      <c r="L63" s="245"/>
      <c r="M63" s="31"/>
      <c r="N63" s="245"/>
      <c r="O63" s="245"/>
      <c r="P63" s="245"/>
    </row>
    <row r="64" ht="24.9" customHeight="1" spans="1:16">
      <c r="A64" s="245"/>
      <c r="B64" s="246"/>
      <c r="C64" s="245"/>
      <c r="D64" s="246"/>
      <c r="E64" s="245"/>
      <c r="F64" s="245"/>
      <c r="G64" s="247"/>
      <c r="H64" s="245"/>
      <c r="I64" s="245"/>
      <c r="J64" s="245"/>
      <c r="K64" s="245"/>
      <c r="L64" s="245"/>
      <c r="M64" s="31"/>
      <c r="N64" s="245"/>
      <c r="O64" s="245"/>
      <c r="P64" s="245"/>
    </row>
    <row r="65" ht="24.9" customHeight="1" spans="1:16">
      <c r="A65" s="245"/>
      <c r="B65" s="246"/>
      <c r="C65" s="245"/>
      <c r="D65" s="246"/>
      <c r="E65" s="245"/>
      <c r="F65" s="245"/>
      <c r="G65" s="247"/>
      <c r="H65" s="245"/>
      <c r="I65" s="245"/>
      <c r="J65" s="245"/>
      <c r="K65" s="245"/>
      <c r="L65" s="245"/>
      <c r="M65" s="31"/>
      <c r="N65" s="245"/>
      <c r="O65" s="245"/>
      <c r="P65" s="245"/>
    </row>
    <row r="66" ht="24.9" customHeight="1" spans="1:16">
      <c r="A66" s="245"/>
      <c r="B66" s="246"/>
      <c r="C66" s="245"/>
      <c r="D66" s="246"/>
      <c r="E66" s="245"/>
      <c r="F66" s="245"/>
      <c r="G66" s="247"/>
      <c r="H66" s="245"/>
      <c r="I66" s="245"/>
      <c r="J66" s="245"/>
      <c r="K66" s="245"/>
      <c r="L66" s="245"/>
      <c r="M66" s="31"/>
      <c r="N66" s="245"/>
      <c r="O66" s="245"/>
      <c r="P66" s="245"/>
    </row>
    <row r="67" ht="24.9" customHeight="1" spans="1:16">
      <c r="A67" s="245"/>
      <c r="B67" s="246"/>
      <c r="C67" s="245"/>
      <c r="D67" s="246"/>
      <c r="E67" s="245"/>
      <c r="F67" s="245"/>
      <c r="G67" s="247"/>
      <c r="H67" s="245"/>
      <c r="I67" s="245"/>
      <c r="J67" s="245"/>
      <c r="K67" s="245"/>
      <c r="L67" s="245"/>
      <c r="M67" s="31"/>
      <c r="N67" s="245"/>
      <c r="O67" s="245"/>
      <c r="P67" s="245"/>
    </row>
    <row r="68" ht="24.9" customHeight="1" spans="1:16">
      <c r="A68" s="245"/>
      <c r="B68" s="246"/>
      <c r="C68" s="245"/>
      <c r="D68" s="246"/>
      <c r="E68" s="245"/>
      <c r="F68" s="245"/>
      <c r="G68" s="247"/>
      <c r="H68" s="245"/>
      <c r="I68" s="245"/>
      <c r="J68" s="245"/>
      <c r="K68" s="245"/>
      <c r="L68" s="245"/>
      <c r="M68" s="31"/>
      <c r="N68" s="245"/>
      <c r="O68" s="245"/>
      <c r="P68" s="245"/>
    </row>
    <row r="69" ht="24.9" customHeight="1" spans="1:16">
      <c r="A69" s="245"/>
      <c r="B69" s="246"/>
      <c r="C69" s="245"/>
      <c r="D69" s="246"/>
      <c r="E69" s="245"/>
      <c r="F69" s="245"/>
      <c r="G69" s="247"/>
      <c r="H69" s="245"/>
      <c r="I69" s="245"/>
      <c r="J69" s="245"/>
      <c r="K69" s="245"/>
      <c r="L69" s="245"/>
      <c r="M69" s="31"/>
      <c r="N69" s="245"/>
      <c r="O69" s="245"/>
      <c r="P69" s="245"/>
    </row>
    <row r="70" ht="24.9" customHeight="1" spans="1:16">
      <c r="A70" s="245"/>
      <c r="B70" s="246"/>
      <c r="C70" s="245"/>
      <c r="D70" s="246"/>
      <c r="E70" s="245"/>
      <c r="F70" s="245"/>
      <c r="G70" s="247"/>
      <c r="H70" s="245"/>
      <c r="I70" s="245"/>
      <c r="J70" s="245"/>
      <c r="K70" s="245"/>
      <c r="L70" s="245"/>
      <c r="M70" s="31"/>
      <c r="N70" s="245"/>
      <c r="O70" s="245"/>
      <c r="P70" s="245"/>
    </row>
    <row r="71" ht="24.9" customHeight="1" spans="1:16">
      <c r="A71" s="245"/>
      <c r="B71" s="246"/>
      <c r="C71" s="245"/>
      <c r="D71" s="246"/>
      <c r="E71" s="245"/>
      <c r="F71" s="245"/>
      <c r="G71" s="247"/>
      <c r="H71" s="245"/>
      <c r="I71" s="245"/>
      <c r="J71" s="245"/>
      <c r="K71" s="245"/>
      <c r="L71" s="245"/>
      <c r="M71" s="31"/>
      <c r="N71" s="245"/>
      <c r="O71" s="245"/>
      <c r="P71" s="245"/>
    </row>
    <row r="72" ht="24.9" customHeight="1" spans="1:16">
      <c r="A72" s="245"/>
      <c r="B72" s="246"/>
      <c r="C72" s="245"/>
      <c r="D72" s="246"/>
      <c r="E72" s="245"/>
      <c r="F72" s="245"/>
      <c r="G72" s="247"/>
      <c r="H72" s="245"/>
      <c r="I72" s="245"/>
      <c r="J72" s="245"/>
      <c r="K72" s="245"/>
      <c r="L72" s="245"/>
      <c r="M72" s="31"/>
      <c r="N72" s="245"/>
      <c r="O72" s="245"/>
      <c r="P72" s="245"/>
    </row>
    <row r="73" ht="24.9" customHeight="1" spans="1:16">
      <c r="A73" s="245"/>
      <c r="B73" s="246"/>
      <c r="C73" s="245"/>
      <c r="D73" s="246"/>
      <c r="E73" s="245"/>
      <c r="F73" s="245"/>
      <c r="G73" s="247"/>
      <c r="H73" s="245"/>
      <c r="I73" s="245"/>
      <c r="J73" s="245"/>
      <c r="K73" s="245"/>
      <c r="L73" s="245"/>
      <c r="M73" s="31"/>
      <c r="N73" s="245"/>
      <c r="O73" s="245"/>
      <c r="P73" s="245"/>
    </row>
    <row r="74" ht="24.9" customHeight="1" spans="1:16">
      <c r="A74" s="245"/>
      <c r="B74" s="246"/>
      <c r="C74" s="245"/>
      <c r="D74" s="246"/>
      <c r="E74" s="245"/>
      <c r="F74" s="245"/>
      <c r="G74" s="247"/>
      <c r="H74" s="245"/>
      <c r="I74" s="245"/>
      <c r="J74" s="245"/>
      <c r="K74" s="245"/>
      <c r="L74" s="245"/>
      <c r="M74" s="31"/>
      <c r="N74" s="245"/>
      <c r="O74" s="245"/>
      <c r="P74" s="245"/>
    </row>
    <row r="75" ht="24.9" customHeight="1" spans="1:16">
      <c r="A75" s="245"/>
      <c r="B75" s="246"/>
      <c r="C75" s="245"/>
      <c r="D75" s="246"/>
      <c r="E75" s="245"/>
      <c r="F75" s="245"/>
      <c r="G75" s="247"/>
      <c r="H75" s="245"/>
      <c r="I75" s="245"/>
      <c r="J75" s="245"/>
      <c r="K75" s="245"/>
      <c r="L75" s="245"/>
      <c r="M75" s="31"/>
      <c r="N75" s="245"/>
      <c r="O75" s="245"/>
      <c r="P75" s="245"/>
    </row>
    <row r="76" ht="24.9" customHeight="1" spans="1:16">
      <c r="A76" s="245"/>
      <c r="B76" s="246"/>
      <c r="C76" s="245"/>
      <c r="D76" s="246"/>
      <c r="E76" s="245"/>
      <c r="F76" s="245"/>
      <c r="G76" s="247"/>
      <c r="H76" s="245"/>
      <c r="I76" s="245"/>
      <c r="J76" s="245"/>
      <c r="K76" s="245"/>
      <c r="L76" s="245"/>
      <c r="M76" s="31"/>
      <c r="N76" s="245"/>
      <c r="O76" s="245"/>
      <c r="P76" s="245"/>
    </row>
    <row r="77" ht="24.9" customHeight="1" spans="1:16">
      <c r="A77" s="245"/>
      <c r="B77" s="246"/>
      <c r="C77" s="245"/>
      <c r="D77" s="246"/>
      <c r="E77" s="245"/>
      <c r="F77" s="245"/>
      <c r="G77" s="247"/>
      <c r="H77" s="245"/>
      <c r="I77" s="245"/>
      <c r="J77" s="245"/>
      <c r="K77" s="245"/>
      <c r="L77" s="245"/>
      <c r="M77" s="31"/>
      <c r="N77" s="245"/>
      <c r="O77" s="245"/>
      <c r="P77" s="245"/>
    </row>
    <row r="78" ht="24.9" customHeight="1" spans="1:16">
      <c r="A78" s="245"/>
      <c r="B78" s="246"/>
      <c r="C78" s="245"/>
      <c r="D78" s="246"/>
      <c r="E78" s="245"/>
      <c r="F78" s="245"/>
      <c r="G78" s="247"/>
      <c r="H78" s="245"/>
      <c r="I78" s="245"/>
      <c r="J78" s="245"/>
      <c r="K78" s="245"/>
      <c r="L78" s="245"/>
      <c r="M78" s="31"/>
      <c r="N78" s="245"/>
      <c r="O78" s="245"/>
      <c r="P78" s="245"/>
    </row>
    <row r="79" ht="24.9" customHeight="1" spans="1:16">
      <c r="A79" s="245"/>
      <c r="B79" s="246"/>
      <c r="C79" s="245"/>
      <c r="D79" s="246"/>
      <c r="E79" s="245"/>
      <c r="F79" s="245"/>
      <c r="G79" s="247"/>
      <c r="H79" s="245"/>
      <c r="I79" s="245"/>
      <c r="J79" s="245"/>
      <c r="K79" s="245"/>
      <c r="L79" s="245"/>
      <c r="M79" s="31"/>
      <c r="N79" s="245"/>
      <c r="O79" s="245"/>
      <c r="P79" s="245"/>
    </row>
    <row r="80" ht="24.9" customHeight="1" spans="1:16">
      <c r="A80" s="245"/>
      <c r="B80" s="246"/>
      <c r="C80" s="245"/>
      <c r="D80" s="246"/>
      <c r="E80" s="245"/>
      <c r="F80" s="245"/>
      <c r="G80" s="247"/>
      <c r="H80" s="245"/>
      <c r="I80" s="245"/>
      <c r="J80" s="245"/>
      <c r="K80" s="245"/>
      <c r="L80" s="245"/>
      <c r="M80" s="31"/>
      <c r="N80" s="245"/>
      <c r="O80" s="245"/>
      <c r="P80" s="245"/>
    </row>
    <row r="81" ht="24.9" customHeight="1" spans="1:16">
      <c r="A81" s="245"/>
      <c r="B81" s="246"/>
      <c r="C81" s="245"/>
      <c r="D81" s="246"/>
      <c r="E81" s="245"/>
      <c r="F81" s="245"/>
      <c r="G81" s="247"/>
      <c r="H81" s="245"/>
      <c r="I81" s="245"/>
      <c r="J81" s="245"/>
      <c r="K81" s="245"/>
      <c r="L81" s="245"/>
      <c r="M81" s="31"/>
      <c r="N81" s="245"/>
      <c r="O81" s="245"/>
      <c r="P81" s="245"/>
    </row>
    <row r="82" ht="24.9" customHeight="1" spans="1:16">
      <c r="A82" s="245"/>
      <c r="B82" s="246"/>
      <c r="C82" s="245"/>
      <c r="D82" s="246"/>
      <c r="E82" s="245"/>
      <c r="F82" s="245"/>
      <c r="G82" s="247"/>
      <c r="H82" s="245"/>
      <c r="I82" s="245"/>
      <c r="J82" s="245"/>
      <c r="K82" s="245"/>
      <c r="L82" s="245"/>
      <c r="M82" s="31"/>
      <c r="N82" s="245"/>
      <c r="O82" s="245"/>
      <c r="P82" s="245"/>
    </row>
    <row r="83" ht="24.9" customHeight="1" spans="1:16">
      <c r="A83" s="245"/>
      <c r="B83" s="246"/>
      <c r="C83" s="245"/>
      <c r="D83" s="246"/>
      <c r="E83" s="245"/>
      <c r="F83" s="245"/>
      <c r="G83" s="247"/>
      <c r="H83" s="245"/>
      <c r="I83" s="245"/>
      <c r="J83" s="245"/>
      <c r="K83" s="245"/>
      <c r="L83" s="245"/>
      <c r="M83" s="31"/>
      <c r="N83" s="245"/>
      <c r="O83" s="245"/>
      <c r="P83" s="245"/>
    </row>
    <row r="84" ht="24.9" customHeight="1" spans="1:16">
      <c r="A84" s="245"/>
      <c r="B84" s="246"/>
      <c r="C84" s="245"/>
      <c r="D84" s="246"/>
      <c r="E84" s="245"/>
      <c r="F84" s="245"/>
      <c r="G84" s="247"/>
      <c r="H84" s="245"/>
      <c r="I84" s="245"/>
      <c r="J84" s="245"/>
      <c r="K84" s="245"/>
      <c r="L84" s="245"/>
      <c r="M84" s="31"/>
      <c r="N84" s="245"/>
      <c r="O84" s="245"/>
      <c r="P84" s="245"/>
    </row>
    <row r="85" ht="24.9" customHeight="1" spans="1:16">
      <c r="A85" s="245"/>
      <c r="B85" s="246"/>
      <c r="C85" s="245"/>
      <c r="D85" s="246"/>
      <c r="E85" s="245"/>
      <c r="F85" s="245"/>
      <c r="G85" s="247"/>
      <c r="H85" s="245"/>
      <c r="I85" s="245"/>
      <c r="J85" s="245"/>
      <c r="K85" s="245"/>
      <c r="L85" s="245"/>
      <c r="M85" s="31"/>
      <c r="N85" s="245"/>
      <c r="O85" s="245"/>
      <c r="P85" s="245"/>
    </row>
    <row r="86" ht="24.9" customHeight="1" spans="1:16">
      <c r="A86" s="245"/>
      <c r="B86" s="246"/>
      <c r="C86" s="245"/>
      <c r="D86" s="246"/>
      <c r="E86" s="245"/>
      <c r="F86" s="245"/>
      <c r="G86" s="247"/>
      <c r="H86" s="245"/>
      <c r="I86" s="245"/>
      <c r="J86" s="245"/>
      <c r="K86" s="245"/>
      <c r="L86" s="245"/>
      <c r="M86" s="31"/>
      <c r="N86" s="245"/>
      <c r="O86" s="245"/>
      <c r="P86" s="245"/>
    </row>
    <row r="87" ht="24.9" customHeight="1" spans="1:16">
      <c r="A87" s="245"/>
      <c r="B87" s="246"/>
      <c r="C87" s="245"/>
      <c r="D87" s="246"/>
      <c r="E87" s="245"/>
      <c r="F87" s="245"/>
      <c r="G87" s="247"/>
      <c r="H87" s="245"/>
      <c r="I87" s="245"/>
      <c r="J87" s="245"/>
      <c r="K87" s="245"/>
      <c r="L87" s="245"/>
      <c r="M87" s="31"/>
      <c r="N87" s="245"/>
      <c r="O87" s="245"/>
      <c r="P87" s="245"/>
    </row>
    <row r="88" ht="24.9" customHeight="1" spans="1:16">
      <c r="A88" s="245"/>
      <c r="B88" s="246"/>
      <c r="C88" s="245"/>
      <c r="D88" s="246"/>
      <c r="E88" s="245"/>
      <c r="F88" s="245"/>
      <c r="G88" s="247"/>
      <c r="H88" s="245"/>
      <c r="I88" s="245"/>
      <c r="J88" s="245"/>
      <c r="K88" s="245"/>
      <c r="L88" s="245"/>
      <c r="M88" s="31"/>
      <c r="N88" s="245"/>
      <c r="O88" s="245"/>
      <c r="P88" s="245"/>
    </row>
    <row r="89" ht="24.9" customHeight="1" spans="1:16">
      <c r="A89" s="245"/>
      <c r="B89" s="246"/>
      <c r="C89" s="245"/>
      <c r="D89" s="246"/>
      <c r="E89" s="245"/>
      <c r="F89" s="245"/>
      <c r="G89" s="247"/>
      <c r="H89" s="245"/>
      <c r="I89" s="245"/>
      <c r="J89" s="245"/>
      <c r="K89" s="245"/>
      <c r="L89" s="245"/>
      <c r="M89" s="31"/>
      <c r="N89" s="245"/>
      <c r="O89" s="245"/>
      <c r="P89" s="245"/>
    </row>
    <row r="90" ht="24.9" customHeight="1" spans="1:16">
      <c r="A90" s="245"/>
      <c r="B90" s="246"/>
      <c r="C90" s="245"/>
      <c r="D90" s="246"/>
      <c r="E90" s="245"/>
      <c r="F90" s="245"/>
      <c r="G90" s="247"/>
      <c r="H90" s="245"/>
      <c r="I90" s="245"/>
      <c r="J90" s="245"/>
      <c r="K90" s="245"/>
      <c r="L90" s="245"/>
      <c r="M90" s="31"/>
      <c r="N90" s="245"/>
      <c r="O90" s="245"/>
      <c r="P90" s="245"/>
    </row>
    <row r="91" ht="24.9" customHeight="1" spans="1:16">
      <c r="A91" s="245"/>
      <c r="B91" s="246"/>
      <c r="C91" s="245"/>
      <c r="D91" s="246"/>
      <c r="E91" s="245"/>
      <c r="F91" s="245"/>
      <c r="G91" s="247"/>
      <c r="H91" s="245"/>
      <c r="I91" s="245"/>
      <c r="J91" s="245"/>
      <c r="K91" s="245"/>
      <c r="L91" s="245"/>
      <c r="M91" s="31"/>
      <c r="N91" s="245"/>
      <c r="O91" s="245"/>
      <c r="P91" s="245"/>
    </row>
    <row r="92" ht="24.9" customHeight="1" spans="1:16">
      <c r="A92" s="245"/>
      <c r="B92" s="246"/>
      <c r="C92" s="245"/>
      <c r="D92" s="246"/>
      <c r="E92" s="245"/>
      <c r="F92" s="245"/>
      <c r="G92" s="247"/>
      <c r="H92" s="245"/>
      <c r="I92" s="245"/>
      <c r="J92" s="245"/>
      <c r="K92" s="245"/>
      <c r="L92" s="245"/>
      <c r="M92" s="31"/>
      <c r="N92" s="245"/>
      <c r="O92" s="245"/>
      <c r="P92" s="245"/>
    </row>
    <row r="93" ht="24.9" customHeight="1" spans="1:16">
      <c r="A93" s="245"/>
      <c r="B93" s="246"/>
      <c r="C93" s="245"/>
      <c r="D93" s="246"/>
      <c r="E93" s="245"/>
      <c r="F93" s="245"/>
      <c r="G93" s="247"/>
      <c r="H93" s="245"/>
      <c r="I93" s="245"/>
      <c r="J93" s="245"/>
      <c r="K93" s="245"/>
      <c r="L93" s="245"/>
      <c r="M93" s="31"/>
      <c r="N93" s="245"/>
      <c r="O93" s="245"/>
      <c r="P93" s="245"/>
    </row>
    <row r="94" ht="24.9" customHeight="1" spans="1:16">
      <c r="A94" s="245"/>
      <c r="B94" s="246"/>
      <c r="C94" s="245"/>
      <c r="D94" s="246"/>
      <c r="E94" s="245"/>
      <c r="F94" s="245"/>
      <c r="G94" s="247"/>
      <c r="H94" s="245"/>
      <c r="I94" s="245"/>
      <c r="J94" s="245"/>
      <c r="K94" s="245"/>
      <c r="L94" s="245"/>
      <c r="M94" s="31"/>
      <c r="N94" s="245"/>
      <c r="O94" s="245"/>
      <c r="P94" s="245"/>
    </row>
    <row r="95" ht="24.9" customHeight="1" spans="1:16">
      <c r="A95" s="245"/>
      <c r="B95" s="246"/>
      <c r="C95" s="245"/>
      <c r="D95" s="246"/>
      <c r="E95" s="245"/>
      <c r="F95" s="245"/>
      <c r="G95" s="247"/>
      <c r="H95" s="245"/>
      <c r="I95" s="245"/>
      <c r="J95" s="245"/>
      <c r="K95" s="245"/>
      <c r="L95" s="245"/>
      <c r="M95" s="31"/>
      <c r="N95" s="245"/>
      <c r="O95" s="245"/>
      <c r="P95" s="245"/>
    </row>
    <row r="96" ht="24.9" customHeight="1" spans="1:16">
      <c r="A96" s="245"/>
      <c r="B96" s="246"/>
      <c r="C96" s="245"/>
      <c r="D96" s="246"/>
      <c r="E96" s="245"/>
      <c r="F96" s="245"/>
      <c r="G96" s="247"/>
      <c r="H96" s="245"/>
      <c r="I96" s="245"/>
      <c r="J96" s="245"/>
      <c r="K96" s="245"/>
      <c r="L96" s="245"/>
      <c r="M96" s="31"/>
      <c r="N96" s="245"/>
      <c r="O96" s="245"/>
      <c r="P96" s="245"/>
    </row>
    <row r="97" ht="24.9" customHeight="1" spans="1:16">
      <c r="A97" s="245"/>
      <c r="B97" s="246"/>
      <c r="C97" s="245"/>
      <c r="D97" s="246"/>
      <c r="E97" s="245"/>
      <c r="F97" s="245"/>
      <c r="G97" s="247"/>
      <c r="H97" s="245"/>
      <c r="I97" s="245"/>
      <c r="J97" s="245"/>
      <c r="K97" s="245"/>
      <c r="L97" s="245"/>
      <c r="M97" s="31"/>
      <c r="N97" s="245"/>
      <c r="O97" s="245"/>
      <c r="P97" s="245"/>
    </row>
    <row r="98" ht="24.9" customHeight="1" spans="1:16">
      <c r="A98" s="245"/>
      <c r="B98" s="246"/>
      <c r="C98" s="245"/>
      <c r="D98" s="246"/>
      <c r="E98" s="245"/>
      <c r="F98" s="245"/>
      <c r="G98" s="247"/>
      <c r="H98" s="245"/>
      <c r="I98" s="245"/>
      <c r="J98" s="245"/>
      <c r="K98" s="245"/>
      <c r="L98" s="245"/>
      <c r="M98" s="31"/>
      <c r="N98" s="245"/>
      <c r="O98" s="245"/>
      <c r="P98" s="245"/>
    </row>
    <row r="99" ht="24.9" customHeight="1" spans="1:16">
      <c r="A99" s="245"/>
      <c r="B99" s="246"/>
      <c r="C99" s="245"/>
      <c r="D99" s="246"/>
      <c r="E99" s="245"/>
      <c r="F99" s="245"/>
      <c r="G99" s="247"/>
      <c r="H99" s="245"/>
      <c r="I99" s="245"/>
      <c r="J99" s="245"/>
      <c r="K99" s="245"/>
      <c r="L99" s="245"/>
      <c r="M99" s="31"/>
      <c r="N99" s="245"/>
      <c r="O99" s="245"/>
      <c r="P99" s="245"/>
    </row>
    <row r="100" ht="24.9" customHeight="1" spans="1:16">
      <c r="A100" s="245"/>
      <c r="B100" s="246"/>
      <c r="C100" s="245"/>
      <c r="D100" s="246"/>
      <c r="E100" s="245"/>
      <c r="F100" s="245"/>
      <c r="G100" s="247"/>
      <c r="H100" s="245"/>
      <c r="I100" s="245"/>
      <c r="J100" s="245"/>
      <c r="K100" s="245"/>
      <c r="L100" s="245"/>
      <c r="M100" s="31"/>
      <c r="N100" s="245"/>
      <c r="O100" s="245"/>
      <c r="P100" s="245"/>
    </row>
    <row r="101" ht="24.9" customHeight="1" spans="1:16">
      <c r="A101" s="245"/>
      <c r="B101" s="246"/>
      <c r="C101" s="245"/>
      <c r="D101" s="246"/>
      <c r="E101" s="245"/>
      <c r="F101" s="245"/>
      <c r="G101" s="247"/>
      <c r="H101" s="245"/>
      <c r="I101" s="245"/>
      <c r="J101" s="245"/>
      <c r="K101" s="245"/>
      <c r="L101" s="245"/>
      <c r="M101" s="31"/>
      <c r="N101" s="245"/>
      <c r="O101" s="245"/>
      <c r="P101" s="245"/>
    </row>
    <row r="102" ht="24.9" customHeight="1" spans="1:16">
      <c r="A102" s="245"/>
      <c r="B102" s="246"/>
      <c r="C102" s="245"/>
      <c r="D102" s="246"/>
      <c r="E102" s="245"/>
      <c r="F102" s="245"/>
      <c r="G102" s="247"/>
      <c r="H102" s="245"/>
      <c r="I102" s="245"/>
      <c r="J102" s="245"/>
      <c r="K102" s="245"/>
      <c r="L102" s="245"/>
      <c r="M102" s="31"/>
      <c r="N102" s="245"/>
      <c r="O102" s="245"/>
      <c r="P102" s="245"/>
    </row>
    <row r="103" ht="24.9" customHeight="1" spans="1:16">
      <c r="A103" s="245"/>
      <c r="B103" s="246"/>
      <c r="C103" s="245"/>
      <c r="D103" s="246"/>
      <c r="E103" s="245"/>
      <c r="F103" s="245"/>
      <c r="G103" s="247"/>
      <c r="H103" s="245"/>
      <c r="I103" s="245"/>
      <c r="J103" s="245"/>
      <c r="K103" s="245"/>
      <c r="L103" s="245"/>
      <c r="M103" s="31"/>
      <c r="N103" s="245"/>
      <c r="O103" s="245"/>
      <c r="P103" s="245"/>
    </row>
    <row r="104" ht="24.9" customHeight="1" spans="1:16">
      <c r="A104" s="245"/>
      <c r="B104" s="246"/>
      <c r="C104" s="245"/>
      <c r="D104" s="246"/>
      <c r="E104" s="245"/>
      <c r="F104" s="245"/>
      <c r="G104" s="247"/>
      <c r="H104" s="245"/>
      <c r="I104" s="245"/>
      <c r="J104" s="245"/>
      <c r="K104" s="245"/>
      <c r="L104" s="245"/>
      <c r="M104" s="31"/>
      <c r="N104" s="245"/>
      <c r="O104" s="245"/>
      <c r="P104" s="245"/>
    </row>
    <row r="105" ht="24.9" customHeight="1" spans="1:16">
      <c r="A105" s="245"/>
      <c r="B105" s="246"/>
      <c r="C105" s="245"/>
      <c r="D105" s="246"/>
      <c r="E105" s="245"/>
      <c r="F105" s="245"/>
      <c r="G105" s="247"/>
      <c r="H105" s="245"/>
      <c r="I105" s="245"/>
      <c r="J105" s="245"/>
      <c r="K105" s="245"/>
      <c r="L105" s="245"/>
      <c r="M105" s="31"/>
      <c r="N105" s="245"/>
      <c r="O105" s="245"/>
      <c r="P105" s="245"/>
    </row>
    <row r="106" ht="24.9" customHeight="1" spans="1:16">
      <c r="A106" s="245"/>
      <c r="B106" s="246"/>
      <c r="C106" s="245"/>
      <c r="D106" s="246"/>
      <c r="E106" s="245"/>
      <c r="F106" s="245"/>
      <c r="G106" s="247"/>
      <c r="H106" s="245"/>
      <c r="I106" s="245"/>
      <c r="J106" s="245"/>
      <c r="K106" s="245"/>
      <c r="L106" s="245"/>
      <c r="M106" s="31"/>
      <c r="N106" s="245"/>
      <c r="O106" s="245"/>
      <c r="P106" s="245"/>
    </row>
    <row r="107" ht="24.9" customHeight="1" spans="1:16">
      <c r="A107" s="245"/>
      <c r="B107" s="246"/>
      <c r="C107" s="245"/>
      <c r="D107" s="246"/>
      <c r="E107" s="245"/>
      <c r="F107" s="245"/>
      <c r="G107" s="247"/>
      <c r="H107" s="245"/>
      <c r="I107" s="245"/>
      <c r="J107" s="245"/>
      <c r="K107" s="245"/>
      <c r="L107" s="245"/>
      <c r="M107" s="31"/>
      <c r="N107" s="245"/>
      <c r="O107" s="245"/>
      <c r="P107" s="245"/>
    </row>
    <row r="108" ht="24.9" customHeight="1" spans="1:16">
      <c r="A108" s="245"/>
      <c r="B108" s="246"/>
      <c r="C108" s="245"/>
      <c r="D108" s="246"/>
      <c r="E108" s="245"/>
      <c r="F108" s="245"/>
      <c r="G108" s="247"/>
      <c r="H108" s="245"/>
      <c r="I108" s="245"/>
      <c r="J108" s="245"/>
      <c r="K108" s="245"/>
      <c r="L108" s="245"/>
      <c r="M108" s="31"/>
      <c r="N108" s="245"/>
      <c r="O108" s="245"/>
      <c r="P108" s="245"/>
    </row>
    <row r="109" ht="24.9" customHeight="1" spans="1:16">
      <c r="A109" s="245"/>
      <c r="B109" s="246"/>
      <c r="C109" s="245"/>
      <c r="D109" s="246"/>
      <c r="E109" s="245"/>
      <c r="F109" s="245"/>
      <c r="G109" s="247"/>
      <c r="H109" s="245"/>
      <c r="I109" s="245"/>
      <c r="J109" s="245"/>
      <c r="K109" s="245"/>
      <c r="L109" s="245"/>
      <c r="M109" s="31"/>
      <c r="N109" s="245"/>
      <c r="O109" s="245"/>
      <c r="P109" s="245"/>
    </row>
    <row r="110" ht="24.9" customHeight="1" spans="1:16">
      <c r="A110" s="245"/>
      <c r="B110" s="246"/>
      <c r="C110" s="245"/>
      <c r="D110" s="246"/>
      <c r="E110" s="245"/>
      <c r="F110" s="245"/>
      <c r="G110" s="247"/>
      <c r="H110" s="245"/>
      <c r="I110" s="245"/>
      <c r="J110" s="245"/>
      <c r="K110" s="245"/>
      <c r="L110" s="245"/>
      <c r="M110" s="31"/>
      <c r="N110" s="245"/>
      <c r="O110" s="245"/>
      <c r="P110" s="245"/>
    </row>
    <row r="111" ht="24.9" customHeight="1" spans="1:16">
      <c r="A111" s="245"/>
      <c r="B111" s="246"/>
      <c r="C111" s="245"/>
      <c r="D111" s="246"/>
      <c r="E111" s="245"/>
      <c r="F111" s="245"/>
      <c r="G111" s="247"/>
      <c r="H111" s="245"/>
      <c r="I111" s="245"/>
      <c r="J111" s="245"/>
      <c r="K111" s="245"/>
      <c r="L111" s="245"/>
      <c r="M111" s="31"/>
      <c r="N111" s="245"/>
      <c r="O111" s="245"/>
      <c r="P111" s="245"/>
    </row>
    <row r="112" ht="24.9" customHeight="1" spans="1:16">
      <c r="A112" s="245"/>
      <c r="B112" s="246"/>
      <c r="C112" s="245"/>
      <c r="D112" s="246"/>
      <c r="E112" s="245"/>
      <c r="F112" s="245"/>
      <c r="G112" s="247"/>
      <c r="H112" s="245"/>
      <c r="I112" s="245"/>
      <c r="J112" s="245"/>
      <c r="K112" s="245"/>
      <c r="L112" s="245"/>
      <c r="M112" s="31"/>
      <c r="N112" s="245"/>
      <c r="O112" s="245"/>
      <c r="P112" s="245"/>
    </row>
    <row r="113" ht="24.9" customHeight="1" spans="1:16">
      <c r="A113" s="245"/>
      <c r="B113" s="246"/>
      <c r="C113" s="245"/>
      <c r="D113" s="246"/>
      <c r="E113" s="245"/>
      <c r="F113" s="245"/>
      <c r="G113" s="247"/>
      <c r="H113" s="245"/>
      <c r="I113" s="245"/>
      <c r="J113" s="245"/>
      <c r="K113" s="245"/>
      <c r="L113" s="245"/>
      <c r="M113" s="31"/>
      <c r="N113" s="245"/>
      <c r="O113" s="245"/>
      <c r="P113" s="245"/>
    </row>
    <row r="114" ht="24.9" customHeight="1" spans="1:16">
      <c r="A114" s="245"/>
      <c r="B114" s="246"/>
      <c r="C114" s="245"/>
      <c r="D114" s="246"/>
      <c r="E114" s="245"/>
      <c r="F114" s="245"/>
      <c r="G114" s="247"/>
      <c r="H114" s="245"/>
      <c r="I114" s="245"/>
      <c r="J114" s="245"/>
      <c r="K114" s="245"/>
      <c r="L114" s="245"/>
      <c r="M114" s="31"/>
      <c r="N114" s="245"/>
      <c r="O114" s="245"/>
      <c r="P114" s="245"/>
    </row>
    <row r="115" ht="24.9" customHeight="1" spans="1:16">
      <c r="A115" s="245"/>
      <c r="B115" s="246"/>
      <c r="C115" s="245"/>
      <c r="D115" s="246"/>
      <c r="E115" s="245"/>
      <c r="F115" s="245"/>
      <c r="G115" s="247"/>
      <c r="H115" s="245"/>
      <c r="I115" s="245"/>
      <c r="J115" s="245"/>
      <c r="K115" s="245"/>
      <c r="L115" s="245"/>
      <c r="M115" s="31"/>
      <c r="N115" s="245"/>
      <c r="O115" s="245"/>
      <c r="P115" s="245"/>
    </row>
    <row r="116" ht="24.9" customHeight="1" spans="1:16">
      <c r="A116" s="245"/>
      <c r="B116" s="246"/>
      <c r="C116" s="245"/>
      <c r="D116" s="246"/>
      <c r="E116" s="245"/>
      <c r="F116" s="245"/>
      <c r="G116" s="247"/>
      <c r="H116" s="245"/>
      <c r="I116" s="245"/>
      <c r="J116" s="245"/>
      <c r="K116" s="245"/>
      <c r="L116" s="245"/>
      <c r="M116" s="31"/>
      <c r="N116" s="245"/>
      <c r="O116" s="245"/>
      <c r="P116" s="245"/>
    </row>
    <row r="117" ht="24.9" customHeight="1" spans="1:16">
      <c r="A117" s="245"/>
      <c r="B117" s="246"/>
      <c r="C117" s="245"/>
      <c r="D117" s="246"/>
      <c r="E117" s="245"/>
      <c r="F117" s="245"/>
      <c r="G117" s="247"/>
      <c r="H117" s="245"/>
      <c r="I117" s="245"/>
      <c r="J117" s="245"/>
      <c r="K117" s="245"/>
      <c r="L117" s="245"/>
      <c r="M117" s="31"/>
      <c r="N117" s="245"/>
      <c r="O117" s="245"/>
      <c r="P117" s="245"/>
    </row>
    <row r="118" ht="24.9" customHeight="1" spans="1:16">
      <c r="A118" s="245"/>
      <c r="B118" s="246"/>
      <c r="C118" s="245"/>
      <c r="D118" s="246"/>
      <c r="E118" s="245"/>
      <c r="F118" s="245"/>
      <c r="G118" s="247"/>
      <c r="H118" s="245"/>
      <c r="I118" s="245"/>
      <c r="J118" s="245"/>
      <c r="K118" s="245"/>
      <c r="L118" s="245"/>
      <c r="M118" s="31"/>
      <c r="N118" s="245"/>
      <c r="O118" s="245"/>
      <c r="P118" s="245"/>
    </row>
    <row r="119" ht="24.9" customHeight="1" spans="1:16">
      <c r="A119" s="245"/>
      <c r="B119" s="246"/>
      <c r="C119" s="245"/>
      <c r="D119" s="246"/>
      <c r="E119" s="245"/>
      <c r="F119" s="245"/>
      <c r="G119" s="247"/>
      <c r="H119" s="245"/>
      <c r="I119" s="245"/>
      <c r="J119" s="245"/>
      <c r="K119" s="245"/>
      <c r="L119" s="245"/>
      <c r="M119" s="31"/>
      <c r="N119" s="245"/>
      <c r="O119" s="245"/>
      <c r="P119" s="245"/>
    </row>
    <row r="120" ht="24.9" customHeight="1" spans="1:16">
      <c r="A120" s="245"/>
      <c r="B120" s="246"/>
      <c r="C120" s="245"/>
      <c r="D120" s="246"/>
      <c r="E120" s="245"/>
      <c r="F120" s="245"/>
      <c r="G120" s="247"/>
      <c r="H120" s="245"/>
      <c r="I120" s="245"/>
      <c r="J120" s="245"/>
      <c r="K120" s="245"/>
      <c r="L120" s="245"/>
      <c r="M120" s="31"/>
      <c r="N120" s="245"/>
      <c r="O120" s="245"/>
      <c r="P120" s="245"/>
    </row>
    <row r="121" ht="24.9" customHeight="1" spans="1:16">
      <c r="A121" s="245"/>
      <c r="B121" s="246"/>
      <c r="C121" s="245"/>
      <c r="D121" s="246"/>
      <c r="E121" s="245"/>
      <c r="F121" s="245"/>
      <c r="G121" s="247"/>
      <c r="H121" s="245"/>
      <c r="I121" s="245"/>
      <c r="J121" s="245"/>
      <c r="K121" s="245"/>
      <c r="L121" s="245"/>
      <c r="M121" s="31"/>
      <c r="N121" s="245"/>
      <c r="O121" s="245"/>
      <c r="P121" s="245"/>
    </row>
    <row r="122" ht="24.9" customHeight="1" spans="1:16">
      <c r="A122" s="245"/>
      <c r="B122" s="246"/>
      <c r="C122" s="245"/>
      <c r="D122" s="246"/>
      <c r="E122" s="245"/>
      <c r="F122" s="245"/>
      <c r="G122" s="247"/>
      <c r="H122" s="245"/>
      <c r="I122" s="245"/>
      <c r="J122" s="245"/>
      <c r="K122" s="245"/>
      <c r="L122" s="245"/>
      <c r="M122" s="31"/>
      <c r="N122" s="245"/>
      <c r="O122" s="245"/>
      <c r="P122" s="245"/>
    </row>
    <row r="123" ht="24.9" customHeight="1" spans="1:16">
      <c r="A123" s="245"/>
      <c r="B123" s="246"/>
      <c r="C123" s="245"/>
      <c r="D123" s="246"/>
      <c r="E123" s="245"/>
      <c r="F123" s="245"/>
      <c r="G123" s="247"/>
      <c r="H123" s="245"/>
      <c r="I123" s="245"/>
      <c r="J123" s="245"/>
      <c r="K123" s="245"/>
      <c r="L123" s="245"/>
      <c r="M123" s="31"/>
      <c r="N123" s="245"/>
      <c r="O123" s="245"/>
      <c r="P123" s="245"/>
    </row>
    <row r="124" ht="24.9" customHeight="1" spans="1:16">
      <c r="A124" s="245"/>
      <c r="B124" s="246"/>
      <c r="C124" s="245"/>
      <c r="D124" s="246"/>
      <c r="E124" s="245"/>
      <c r="F124" s="245"/>
      <c r="G124" s="247"/>
      <c r="H124" s="245"/>
      <c r="I124" s="245"/>
      <c r="J124" s="245"/>
      <c r="K124" s="245"/>
      <c r="L124" s="245"/>
      <c r="M124" s="31"/>
      <c r="N124" s="245"/>
      <c r="O124" s="245"/>
      <c r="P124" s="245"/>
    </row>
    <row r="125" ht="24.9" customHeight="1" spans="1:16">
      <c r="A125" s="245"/>
      <c r="B125" s="246"/>
      <c r="C125" s="245"/>
      <c r="D125" s="246"/>
      <c r="E125" s="245"/>
      <c r="F125" s="245"/>
      <c r="G125" s="247"/>
      <c r="H125" s="245"/>
      <c r="I125" s="245"/>
      <c r="J125" s="245"/>
      <c r="K125" s="245"/>
      <c r="L125" s="245"/>
      <c r="M125" s="31"/>
      <c r="N125" s="245"/>
      <c r="O125" s="245"/>
      <c r="P125" s="245"/>
    </row>
    <row r="126" ht="24.9" customHeight="1" spans="1:16">
      <c r="A126" s="245"/>
      <c r="B126" s="246"/>
      <c r="C126" s="245"/>
      <c r="D126" s="246"/>
      <c r="E126" s="245"/>
      <c r="F126" s="245"/>
      <c r="G126" s="247"/>
      <c r="H126" s="245"/>
      <c r="I126" s="245"/>
      <c r="J126" s="245"/>
      <c r="K126" s="245"/>
      <c r="L126" s="245"/>
      <c r="M126" s="31"/>
      <c r="N126" s="245"/>
      <c r="O126" s="245"/>
      <c r="P126" s="245"/>
    </row>
    <row r="127" ht="24.9" customHeight="1" spans="1:16">
      <c r="A127" s="245"/>
      <c r="B127" s="246"/>
      <c r="C127" s="245"/>
      <c r="D127" s="246"/>
      <c r="E127" s="245"/>
      <c r="F127" s="245"/>
      <c r="G127" s="247"/>
      <c r="H127" s="245"/>
      <c r="I127" s="245"/>
      <c r="J127" s="245"/>
      <c r="K127" s="245"/>
      <c r="L127" s="245"/>
      <c r="M127" s="31"/>
      <c r="N127" s="245"/>
      <c r="O127" s="245"/>
      <c r="P127" s="245"/>
    </row>
    <row r="128" ht="24.9" customHeight="1" spans="1:16">
      <c r="A128" s="245"/>
      <c r="B128" s="246"/>
      <c r="C128" s="245"/>
      <c r="D128" s="246"/>
      <c r="E128" s="245"/>
      <c r="F128" s="245"/>
      <c r="G128" s="247"/>
      <c r="H128" s="245"/>
      <c r="I128" s="245"/>
      <c r="J128" s="245"/>
      <c r="K128" s="245"/>
      <c r="L128" s="245"/>
      <c r="M128" s="31"/>
      <c r="N128" s="245"/>
      <c r="O128" s="245"/>
      <c r="P128" s="245"/>
    </row>
    <row r="129" ht="24.9" customHeight="1" spans="1:16">
      <c r="A129" s="245"/>
      <c r="B129" s="246"/>
      <c r="C129" s="245"/>
      <c r="D129" s="246"/>
      <c r="E129" s="245"/>
      <c r="F129" s="245"/>
      <c r="G129" s="247"/>
      <c r="H129" s="245"/>
      <c r="I129" s="245"/>
      <c r="J129" s="245"/>
      <c r="K129" s="245"/>
      <c r="L129" s="245"/>
      <c r="M129" s="31"/>
      <c r="N129" s="245"/>
      <c r="O129" s="245"/>
      <c r="P129" s="245"/>
    </row>
    <row r="130" ht="24.9" customHeight="1" spans="1:16">
      <c r="A130" s="245"/>
      <c r="B130" s="246"/>
      <c r="C130" s="245"/>
      <c r="D130" s="246"/>
      <c r="E130" s="245"/>
      <c r="F130" s="245"/>
      <c r="G130" s="247"/>
      <c r="H130" s="245"/>
      <c r="I130" s="245"/>
      <c r="J130" s="245"/>
      <c r="K130" s="245"/>
      <c r="L130" s="245"/>
      <c r="M130" s="31"/>
      <c r="N130" s="245"/>
      <c r="O130" s="245"/>
      <c r="P130" s="245"/>
    </row>
    <row r="131" ht="24.9" customHeight="1" spans="1:16">
      <c r="A131" s="245"/>
      <c r="B131" s="246"/>
      <c r="C131" s="245"/>
      <c r="D131" s="246"/>
      <c r="E131" s="245"/>
      <c r="F131" s="245"/>
      <c r="G131" s="247"/>
      <c r="H131" s="245"/>
      <c r="I131" s="245"/>
      <c r="J131" s="245"/>
      <c r="K131" s="245"/>
      <c r="L131" s="245"/>
      <c r="M131" s="31"/>
      <c r="N131" s="245"/>
      <c r="O131" s="245"/>
      <c r="P131" s="245"/>
    </row>
    <row r="132" ht="24.9" customHeight="1" spans="1:16">
      <c r="A132" s="245"/>
      <c r="B132" s="246"/>
      <c r="C132" s="245"/>
      <c r="D132" s="246"/>
      <c r="E132" s="245"/>
      <c r="F132" s="245"/>
      <c r="G132" s="247"/>
      <c r="H132" s="245"/>
      <c r="I132" s="245"/>
      <c r="J132" s="245"/>
      <c r="K132" s="245"/>
      <c r="L132" s="245"/>
      <c r="M132" s="31"/>
      <c r="N132" s="245"/>
      <c r="O132" s="245"/>
      <c r="P132" s="245"/>
    </row>
    <row r="133" ht="24.9" customHeight="1" spans="1:16">
      <c r="A133" s="245"/>
      <c r="B133" s="246"/>
      <c r="C133" s="245"/>
      <c r="D133" s="246"/>
      <c r="E133" s="245"/>
      <c r="F133" s="245"/>
      <c r="G133" s="247"/>
      <c r="H133" s="245"/>
      <c r="I133" s="245"/>
      <c r="J133" s="245"/>
      <c r="K133" s="245"/>
      <c r="L133" s="245"/>
      <c r="M133" s="31"/>
      <c r="N133" s="245"/>
      <c r="O133" s="245"/>
      <c r="P133" s="245"/>
    </row>
    <row r="134" ht="24.9" customHeight="1" spans="1:16">
      <c r="A134" s="245"/>
      <c r="B134" s="246"/>
      <c r="C134" s="245"/>
      <c r="D134" s="246"/>
      <c r="E134" s="245"/>
      <c r="F134" s="245"/>
      <c r="G134" s="247"/>
      <c r="H134" s="245"/>
      <c r="I134" s="245"/>
      <c r="J134" s="245"/>
      <c r="K134" s="245"/>
      <c r="L134" s="245"/>
      <c r="M134" s="31"/>
      <c r="N134" s="245"/>
      <c r="O134" s="245"/>
      <c r="P134" s="245"/>
    </row>
    <row r="135" ht="24.9" customHeight="1" spans="1:16">
      <c r="A135" s="245"/>
      <c r="B135" s="246"/>
      <c r="C135" s="245"/>
      <c r="D135" s="246"/>
      <c r="E135" s="245"/>
      <c r="F135" s="245"/>
      <c r="G135" s="247"/>
      <c r="H135" s="245"/>
      <c r="I135" s="245"/>
      <c r="J135" s="245"/>
      <c r="K135" s="245"/>
      <c r="L135" s="245"/>
      <c r="M135" s="31"/>
      <c r="N135" s="245"/>
      <c r="O135" s="245"/>
      <c r="P135" s="245"/>
    </row>
    <row r="136" ht="24.9" customHeight="1" spans="1:16">
      <c r="A136" s="245"/>
      <c r="B136" s="246"/>
      <c r="C136" s="245"/>
      <c r="D136" s="246"/>
      <c r="E136" s="245"/>
      <c r="F136" s="245"/>
      <c r="G136" s="247"/>
      <c r="H136" s="245"/>
      <c r="I136" s="245"/>
      <c r="J136" s="245"/>
      <c r="K136" s="245"/>
      <c r="L136" s="245"/>
      <c r="M136" s="31"/>
      <c r="N136" s="245"/>
      <c r="O136" s="245"/>
      <c r="P136" s="245"/>
    </row>
    <row r="137" ht="24.9" customHeight="1" spans="1:16">
      <c r="A137" s="245"/>
      <c r="B137" s="246"/>
      <c r="C137" s="245"/>
      <c r="D137" s="246"/>
      <c r="E137" s="245"/>
      <c r="F137" s="245"/>
      <c r="G137" s="247"/>
      <c r="H137" s="245"/>
      <c r="I137" s="245"/>
      <c r="J137" s="245"/>
      <c r="K137" s="245"/>
      <c r="L137" s="245"/>
      <c r="M137" s="31"/>
      <c r="N137" s="245"/>
      <c r="O137" s="245"/>
      <c r="P137" s="245"/>
    </row>
    <row r="138" ht="24.9" customHeight="1" spans="1:16">
      <c r="A138" s="245"/>
      <c r="B138" s="246"/>
      <c r="C138" s="245"/>
      <c r="D138" s="246"/>
      <c r="E138" s="245"/>
      <c r="F138" s="245"/>
      <c r="G138" s="247"/>
      <c r="H138" s="245"/>
      <c r="I138" s="245"/>
      <c r="J138" s="245"/>
      <c r="K138" s="245"/>
      <c r="L138" s="245"/>
      <c r="M138" s="31"/>
      <c r="N138" s="245"/>
      <c r="O138" s="245"/>
      <c r="P138" s="245"/>
    </row>
    <row r="139" ht="24.9" customHeight="1" spans="1:16">
      <c r="A139" s="245"/>
      <c r="B139" s="246"/>
      <c r="C139" s="245"/>
      <c r="D139" s="246"/>
      <c r="E139" s="245"/>
      <c r="F139" s="245"/>
      <c r="G139" s="247"/>
      <c r="H139" s="245"/>
      <c r="I139" s="245"/>
      <c r="J139" s="245"/>
      <c r="K139" s="245"/>
      <c r="L139" s="245"/>
      <c r="M139" s="31"/>
      <c r="N139" s="245"/>
      <c r="O139" s="245"/>
      <c r="P139" s="245"/>
    </row>
    <row r="140" ht="24.9" customHeight="1" spans="1:16">
      <c r="A140" s="245"/>
      <c r="B140" s="246"/>
      <c r="C140" s="245"/>
      <c r="D140" s="246"/>
      <c r="E140" s="245"/>
      <c r="F140" s="245"/>
      <c r="G140" s="247"/>
      <c r="H140" s="245"/>
      <c r="I140" s="245"/>
      <c r="J140" s="245"/>
      <c r="K140" s="245"/>
      <c r="L140" s="245"/>
      <c r="M140" s="31"/>
      <c r="N140" s="245"/>
      <c r="O140" s="245"/>
      <c r="P140" s="245"/>
    </row>
    <row r="141" ht="24.9" customHeight="1" spans="1:16">
      <c r="A141" s="245"/>
      <c r="B141" s="246"/>
      <c r="C141" s="245"/>
      <c r="D141" s="246"/>
      <c r="E141" s="245"/>
      <c r="F141" s="245"/>
      <c r="G141" s="247"/>
      <c r="H141" s="245"/>
      <c r="I141" s="245"/>
      <c r="J141" s="245"/>
      <c r="K141" s="245"/>
      <c r="L141" s="245"/>
      <c r="M141" s="31"/>
      <c r="N141" s="245"/>
      <c r="O141" s="245"/>
      <c r="P141" s="245"/>
    </row>
    <row r="142" ht="24.9" customHeight="1" spans="1:16">
      <c r="A142" s="245"/>
      <c r="B142" s="246"/>
      <c r="C142" s="245"/>
      <c r="D142" s="246"/>
      <c r="E142" s="245"/>
      <c r="F142" s="245"/>
      <c r="G142" s="247"/>
      <c r="H142" s="245"/>
      <c r="I142" s="245"/>
      <c r="J142" s="245"/>
      <c r="K142" s="245"/>
      <c r="L142" s="245"/>
      <c r="M142" s="31"/>
      <c r="N142" s="245"/>
      <c r="O142" s="245"/>
      <c r="P142" s="245"/>
    </row>
    <row r="143" ht="24.9" customHeight="1" spans="1:16">
      <c r="A143" s="245"/>
      <c r="B143" s="246"/>
      <c r="C143" s="245"/>
      <c r="D143" s="246"/>
      <c r="E143" s="245"/>
      <c r="F143" s="245"/>
      <c r="G143" s="247"/>
      <c r="H143" s="245"/>
      <c r="I143" s="245"/>
      <c r="J143" s="245"/>
      <c r="K143" s="245"/>
      <c r="L143" s="245"/>
      <c r="M143" s="31"/>
      <c r="N143" s="245"/>
      <c r="O143" s="245"/>
      <c r="P143" s="245"/>
    </row>
    <row r="144" ht="24.9" customHeight="1" spans="1:16">
      <c r="A144" s="245"/>
      <c r="B144" s="246"/>
      <c r="C144" s="245"/>
      <c r="D144" s="246"/>
      <c r="E144" s="245"/>
      <c r="F144" s="245"/>
      <c r="G144" s="247"/>
      <c r="H144" s="245"/>
      <c r="I144" s="245"/>
      <c r="J144" s="245"/>
      <c r="K144" s="245"/>
      <c r="L144" s="245"/>
      <c r="M144" s="31"/>
      <c r="N144" s="245"/>
      <c r="O144" s="245"/>
      <c r="P144" s="245"/>
    </row>
    <row r="145" ht="24.9" customHeight="1" spans="1:16">
      <c r="A145" s="245"/>
      <c r="B145" s="246"/>
      <c r="C145" s="245"/>
      <c r="D145" s="246"/>
      <c r="E145" s="245"/>
      <c r="F145" s="245"/>
      <c r="G145" s="247"/>
      <c r="H145" s="245"/>
      <c r="I145" s="245"/>
      <c r="J145" s="245"/>
      <c r="K145" s="245"/>
      <c r="L145" s="245"/>
      <c r="M145" s="31"/>
      <c r="N145" s="245"/>
      <c r="O145" s="245"/>
      <c r="P145" s="245"/>
    </row>
    <row r="146" ht="24.9" customHeight="1" spans="1:16">
      <c r="A146" s="245"/>
      <c r="B146" s="246"/>
      <c r="C146" s="245"/>
      <c r="D146" s="246"/>
      <c r="E146" s="245"/>
      <c r="F146" s="245"/>
      <c r="G146" s="247"/>
      <c r="H146" s="245"/>
      <c r="I146" s="245"/>
      <c r="J146" s="245"/>
      <c r="K146" s="245"/>
      <c r="L146" s="245"/>
      <c r="M146" s="31"/>
      <c r="N146" s="245"/>
      <c r="O146" s="245"/>
      <c r="P146" s="245"/>
    </row>
    <row r="147" ht="24.9" customHeight="1" spans="1:16">
      <c r="A147" s="245"/>
      <c r="B147" s="246"/>
      <c r="C147" s="245"/>
      <c r="D147" s="246"/>
      <c r="E147" s="245"/>
      <c r="F147" s="245"/>
      <c r="G147" s="247"/>
      <c r="H147" s="245"/>
      <c r="I147" s="245"/>
      <c r="J147" s="245"/>
      <c r="K147" s="245"/>
      <c r="L147" s="245"/>
      <c r="M147" s="31"/>
      <c r="N147" s="245"/>
      <c r="O147" s="245"/>
      <c r="P147" s="245"/>
    </row>
    <row r="148" ht="24.9" customHeight="1" spans="1:16">
      <c r="A148" s="245"/>
      <c r="B148" s="246"/>
      <c r="C148" s="245"/>
      <c r="D148" s="246"/>
      <c r="E148" s="245"/>
      <c r="F148" s="245"/>
      <c r="G148" s="247"/>
      <c r="H148" s="245"/>
      <c r="I148" s="245"/>
      <c r="J148" s="245"/>
      <c r="K148" s="245"/>
      <c r="L148" s="245"/>
      <c r="M148" s="31"/>
      <c r="N148" s="245"/>
      <c r="O148" s="245"/>
      <c r="P148" s="245"/>
    </row>
    <row r="149" ht="24.9" customHeight="1" spans="1:16">
      <c r="A149" s="245"/>
      <c r="B149" s="246"/>
      <c r="C149" s="245"/>
      <c r="D149" s="246"/>
      <c r="E149" s="245"/>
      <c r="F149" s="245"/>
      <c r="G149" s="247"/>
      <c r="H149" s="245"/>
      <c r="I149" s="245"/>
      <c r="J149" s="245"/>
      <c r="K149" s="245"/>
      <c r="L149" s="245"/>
      <c r="M149" s="31"/>
      <c r="N149" s="245"/>
      <c r="O149" s="245"/>
      <c r="P149" s="245"/>
    </row>
    <row r="150" ht="24.9" customHeight="1" spans="1:16">
      <c r="A150" s="245"/>
      <c r="B150" s="246"/>
      <c r="C150" s="245"/>
      <c r="D150" s="246"/>
      <c r="E150" s="245"/>
      <c r="F150" s="245"/>
      <c r="G150" s="247"/>
      <c r="H150" s="245"/>
      <c r="I150" s="245"/>
      <c r="J150" s="245"/>
      <c r="K150" s="245"/>
      <c r="L150" s="245"/>
      <c r="M150" s="31"/>
      <c r="N150" s="245"/>
      <c r="O150" s="245"/>
      <c r="P150" s="245"/>
    </row>
    <row r="151" ht="24.9" customHeight="1" spans="1:16">
      <c r="A151" s="245"/>
      <c r="B151" s="246"/>
      <c r="C151" s="245"/>
      <c r="D151" s="246"/>
      <c r="E151" s="245"/>
      <c r="F151" s="245"/>
      <c r="G151" s="247"/>
      <c r="H151" s="245"/>
      <c r="I151" s="245"/>
      <c r="J151" s="245"/>
      <c r="K151" s="245"/>
      <c r="L151" s="245"/>
      <c r="M151" s="31"/>
      <c r="N151" s="245"/>
      <c r="O151" s="245"/>
      <c r="P151" s="245"/>
    </row>
    <row r="152" ht="24.9" customHeight="1" spans="1:16">
      <c r="A152" s="245"/>
      <c r="B152" s="246"/>
      <c r="C152" s="245"/>
      <c r="D152" s="246"/>
      <c r="E152" s="245"/>
      <c r="F152" s="245"/>
      <c r="G152" s="247"/>
      <c r="H152" s="245"/>
      <c r="I152" s="245"/>
      <c r="J152" s="245"/>
      <c r="K152" s="245"/>
      <c r="L152" s="245"/>
      <c r="M152" s="31"/>
      <c r="N152" s="245"/>
      <c r="O152" s="245"/>
      <c r="P152" s="245"/>
    </row>
    <row r="153" ht="24.9" customHeight="1" spans="1:16">
      <c r="A153" s="245"/>
      <c r="B153" s="246"/>
      <c r="C153" s="245"/>
      <c r="D153" s="246"/>
      <c r="E153" s="245"/>
      <c r="F153" s="245"/>
      <c r="G153" s="247"/>
      <c r="H153" s="245"/>
      <c r="I153" s="245"/>
      <c r="J153" s="245"/>
      <c r="K153" s="245"/>
      <c r="L153" s="245"/>
      <c r="M153" s="31"/>
      <c r="N153" s="245"/>
      <c r="O153" s="245"/>
      <c r="P153" s="245"/>
    </row>
    <row r="154" ht="24.9" customHeight="1" spans="1:16">
      <c r="A154" s="245"/>
      <c r="B154" s="246"/>
      <c r="C154" s="245"/>
      <c r="D154" s="246"/>
      <c r="E154" s="245"/>
      <c r="F154" s="245"/>
      <c r="G154" s="247"/>
      <c r="H154" s="245"/>
      <c r="I154" s="245"/>
      <c r="J154" s="245"/>
      <c r="K154" s="245"/>
      <c r="L154" s="245"/>
      <c r="M154" s="31"/>
      <c r="N154" s="245"/>
      <c r="O154" s="245"/>
      <c r="P154" s="245"/>
    </row>
    <row r="155" ht="24.9" customHeight="1" spans="1:16">
      <c r="A155" s="245"/>
      <c r="B155" s="246"/>
      <c r="C155" s="245"/>
      <c r="D155" s="246"/>
      <c r="E155" s="245"/>
      <c r="F155" s="245"/>
      <c r="G155" s="247"/>
      <c r="H155" s="245"/>
      <c r="I155" s="245"/>
      <c r="J155" s="245"/>
      <c r="K155" s="245"/>
      <c r="L155" s="245"/>
      <c r="M155" s="31"/>
      <c r="N155" s="245"/>
      <c r="O155" s="245"/>
      <c r="P155" s="245"/>
    </row>
    <row r="156" ht="24.9" customHeight="1" spans="1:16">
      <c r="A156" s="245"/>
      <c r="B156" s="246"/>
      <c r="C156" s="245"/>
      <c r="D156" s="246"/>
      <c r="E156" s="245"/>
      <c r="F156" s="245"/>
      <c r="G156" s="247"/>
      <c r="H156" s="245"/>
      <c r="I156" s="245"/>
      <c r="J156" s="245"/>
      <c r="K156" s="245"/>
      <c r="L156" s="245"/>
      <c r="M156" s="31"/>
      <c r="N156" s="245"/>
      <c r="O156" s="245"/>
      <c r="P156" s="245"/>
    </row>
    <row r="157" ht="24.9" customHeight="1" spans="1:16">
      <c r="A157" s="245"/>
      <c r="B157" s="246"/>
      <c r="C157" s="245"/>
      <c r="D157" s="246"/>
      <c r="E157" s="245"/>
      <c r="F157" s="245"/>
      <c r="G157" s="247"/>
      <c r="H157" s="245"/>
      <c r="I157" s="245"/>
      <c r="J157" s="245"/>
      <c r="K157" s="245"/>
      <c r="L157" s="245"/>
      <c r="M157" s="31"/>
      <c r="N157" s="245"/>
      <c r="O157" s="245"/>
      <c r="P157" s="245"/>
    </row>
    <row r="158" ht="24.9" customHeight="1" spans="1:16">
      <c r="A158" s="245"/>
      <c r="B158" s="246"/>
      <c r="C158" s="245"/>
      <c r="D158" s="246"/>
      <c r="E158" s="245"/>
      <c r="F158" s="245"/>
      <c r="G158" s="247"/>
      <c r="H158" s="245"/>
      <c r="I158" s="245"/>
      <c r="J158" s="245"/>
      <c r="K158" s="245"/>
      <c r="L158" s="245"/>
      <c r="M158" s="31"/>
      <c r="N158" s="245"/>
      <c r="O158" s="245"/>
      <c r="P158" s="245"/>
    </row>
    <row r="159" ht="24.9" customHeight="1" spans="1:16">
      <c r="A159" s="245"/>
      <c r="B159" s="246"/>
      <c r="C159" s="245"/>
      <c r="D159" s="246"/>
      <c r="E159" s="245"/>
      <c r="F159" s="245"/>
      <c r="G159" s="247"/>
      <c r="H159" s="245"/>
      <c r="I159" s="245"/>
      <c r="J159" s="245"/>
      <c r="K159" s="245"/>
      <c r="L159" s="245"/>
      <c r="M159" s="31"/>
      <c r="N159" s="245"/>
      <c r="O159" s="245"/>
      <c r="P159" s="245"/>
    </row>
    <row r="160" ht="24.9" customHeight="1" spans="1:16">
      <c r="A160" s="245"/>
      <c r="B160" s="246"/>
      <c r="C160" s="245"/>
      <c r="D160" s="246"/>
      <c r="E160" s="245"/>
      <c r="F160" s="245"/>
      <c r="G160" s="247"/>
      <c r="H160" s="245"/>
      <c r="I160" s="245"/>
      <c r="J160" s="245"/>
      <c r="K160" s="245"/>
      <c r="L160" s="245"/>
      <c r="M160" s="31"/>
      <c r="N160" s="245"/>
      <c r="O160" s="245"/>
      <c r="P160" s="245"/>
    </row>
    <row r="161" ht="24.9" customHeight="1" spans="1:16">
      <c r="A161" s="245"/>
      <c r="B161" s="246"/>
      <c r="C161" s="245"/>
      <c r="D161" s="246"/>
      <c r="E161" s="245"/>
      <c r="F161" s="245"/>
      <c r="G161" s="247"/>
      <c r="H161" s="245"/>
      <c r="I161" s="245"/>
      <c r="J161" s="245"/>
      <c r="K161" s="245"/>
      <c r="L161" s="245"/>
      <c r="M161" s="31"/>
      <c r="N161" s="245"/>
      <c r="O161" s="245"/>
      <c r="P161" s="245"/>
    </row>
    <row r="162" ht="24.9" customHeight="1" spans="1:16">
      <c r="A162" s="245"/>
      <c r="B162" s="246"/>
      <c r="C162" s="245"/>
      <c r="D162" s="246"/>
      <c r="E162" s="245"/>
      <c r="F162" s="245"/>
      <c r="G162" s="247"/>
      <c r="H162" s="245"/>
      <c r="I162" s="245"/>
      <c r="J162" s="245"/>
      <c r="K162" s="245"/>
      <c r="L162" s="245"/>
      <c r="M162" s="31"/>
      <c r="N162" s="245"/>
      <c r="O162" s="245"/>
      <c r="P162" s="245"/>
    </row>
    <row r="163" ht="24.9" customHeight="1" spans="1:16">
      <c r="A163" s="245"/>
      <c r="B163" s="246"/>
      <c r="C163" s="245"/>
      <c r="D163" s="246"/>
      <c r="E163" s="245"/>
      <c r="F163" s="245"/>
      <c r="G163" s="247"/>
      <c r="H163" s="245"/>
      <c r="I163" s="245"/>
      <c r="J163" s="245"/>
      <c r="K163" s="245"/>
      <c r="L163" s="245"/>
      <c r="M163" s="31"/>
      <c r="N163" s="245"/>
      <c r="O163" s="245"/>
      <c r="P163" s="245"/>
    </row>
    <row r="164" ht="24.9" customHeight="1" spans="1:16">
      <c r="A164" s="245"/>
      <c r="B164" s="246"/>
      <c r="C164" s="245"/>
      <c r="D164" s="246"/>
      <c r="E164" s="245"/>
      <c r="F164" s="245"/>
      <c r="G164" s="247"/>
      <c r="H164" s="245"/>
      <c r="I164" s="245"/>
      <c r="J164" s="245"/>
      <c r="K164" s="245"/>
      <c r="L164" s="245"/>
      <c r="M164" s="31"/>
      <c r="N164" s="245"/>
      <c r="O164" s="245"/>
      <c r="P164" s="245"/>
    </row>
    <row r="165" ht="24.9" customHeight="1" spans="1:16">
      <c r="A165" s="245"/>
      <c r="B165" s="246"/>
      <c r="C165" s="245"/>
      <c r="D165" s="246"/>
      <c r="E165" s="245"/>
      <c r="F165" s="245"/>
      <c r="G165" s="247"/>
      <c r="H165" s="245"/>
      <c r="I165" s="245"/>
      <c r="J165" s="245"/>
      <c r="K165" s="245"/>
      <c r="L165" s="245"/>
      <c r="M165" s="31"/>
      <c r="N165" s="245"/>
      <c r="O165" s="245"/>
      <c r="P165" s="245"/>
    </row>
    <row r="166" ht="24.9" customHeight="1" spans="1:16">
      <c r="A166" s="245"/>
      <c r="B166" s="246"/>
      <c r="C166" s="245"/>
      <c r="D166" s="246"/>
      <c r="E166" s="245"/>
      <c r="F166" s="245"/>
      <c r="G166" s="247"/>
      <c r="H166" s="245"/>
      <c r="I166" s="245"/>
      <c r="J166" s="245"/>
      <c r="K166" s="245"/>
      <c r="L166" s="245"/>
      <c r="M166" s="31"/>
      <c r="N166" s="245"/>
      <c r="O166" s="245"/>
      <c r="P166" s="245"/>
    </row>
    <row r="167" ht="24.9" customHeight="1" spans="1:16">
      <c r="A167" s="245"/>
      <c r="B167" s="246"/>
      <c r="C167" s="245"/>
      <c r="D167" s="246"/>
      <c r="E167" s="245"/>
      <c r="F167" s="245"/>
      <c r="G167" s="247"/>
      <c r="H167" s="245"/>
      <c r="I167" s="245"/>
      <c r="J167" s="245"/>
      <c r="K167" s="245"/>
      <c r="L167" s="245"/>
      <c r="M167" s="31"/>
      <c r="N167" s="245"/>
      <c r="O167" s="245"/>
      <c r="P167" s="245"/>
    </row>
    <row r="168" ht="24.9" customHeight="1" spans="1:16">
      <c r="A168" s="245"/>
      <c r="B168" s="246"/>
      <c r="C168" s="245"/>
      <c r="D168" s="246"/>
      <c r="E168" s="245"/>
      <c r="F168" s="245"/>
      <c r="G168" s="247"/>
      <c r="H168" s="245"/>
      <c r="I168" s="245"/>
      <c r="J168" s="245"/>
      <c r="K168" s="245"/>
      <c r="L168" s="245"/>
      <c r="M168" s="31"/>
      <c r="N168" s="245"/>
      <c r="O168" s="245"/>
      <c r="P168" s="245"/>
    </row>
    <row r="169" ht="24.9" customHeight="1" spans="1:16">
      <c r="A169" s="245"/>
      <c r="B169" s="246"/>
      <c r="C169" s="245"/>
      <c r="D169" s="246"/>
      <c r="E169" s="245"/>
      <c r="F169" s="245"/>
      <c r="G169" s="247"/>
      <c r="H169" s="245"/>
      <c r="I169" s="245"/>
      <c r="J169" s="245"/>
      <c r="K169" s="245"/>
      <c r="L169" s="245"/>
      <c r="M169" s="31"/>
      <c r="N169" s="245"/>
      <c r="O169" s="245"/>
      <c r="P169" s="245"/>
    </row>
    <row r="170" ht="24.9" customHeight="1" spans="1:16">
      <c r="A170" s="245"/>
      <c r="B170" s="246"/>
      <c r="C170" s="245"/>
      <c r="D170" s="246"/>
      <c r="E170" s="245"/>
      <c r="F170" s="245"/>
      <c r="G170" s="247"/>
      <c r="H170" s="245"/>
      <c r="I170" s="245"/>
      <c r="J170" s="245"/>
      <c r="K170" s="245"/>
      <c r="L170" s="245"/>
      <c r="M170" s="31"/>
      <c r="N170" s="245"/>
      <c r="O170" s="245"/>
      <c r="P170" s="245"/>
    </row>
    <row r="171" ht="24.9" customHeight="1" spans="1:16">
      <c r="A171" s="245"/>
      <c r="B171" s="246"/>
      <c r="C171" s="245"/>
      <c r="D171" s="246"/>
      <c r="E171" s="245"/>
      <c r="F171" s="245"/>
      <c r="G171" s="247"/>
      <c r="H171" s="245"/>
      <c r="I171" s="245"/>
      <c r="J171" s="245"/>
      <c r="K171" s="245"/>
      <c r="L171" s="245"/>
      <c r="M171" s="31"/>
      <c r="N171" s="245"/>
      <c r="O171" s="245"/>
      <c r="P171" s="245"/>
    </row>
    <row r="172" ht="24.9" customHeight="1" spans="1:16">
      <c r="A172" s="245"/>
      <c r="B172" s="246"/>
      <c r="C172" s="245"/>
      <c r="D172" s="246"/>
      <c r="E172" s="245"/>
      <c r="F172" s="245"/>
      <c r="G172" s="247"/>
      <c r="H172" s="245"/>
      <c r="I172" s="245"/>
      <c r="J172" s="245"/>
      <c r="K172" s="245"/>
      <c r="L172" s="245"/>
      <c r="M172" s="31"/>
      <c r="N172" s="245"/>
      <c r="O172" s="245"/>
      <c r="P172" s="245"/>
    </row>
    <row r="173" ht="24.9" customHeight="1" spans="1:16">
      <c r="A173" s="245"/>
      <c r="B173" s="246"/>
      <c r="C173" s="245"/>
      <c r="D173" s="246"/>
      <c r="E173" s="245"/>
      <c r="F173" s="245"/>
      <c r="G173" s="247"/>
      <c r="H173" s="245"/>
      <c r="I173" s="245"/>
      <c r="J173" s="245"/>
      <c r="K173" s="245"/>
      <c r="L173" s="245"/>
      <c r="M173" s="31"/>
      <c r="N173" s="245"/>
      <c r="O173" s="245"/>
      <c r="P173" s="245"/>
    </row>
    <row r="174" ht="24.9" customHeight="1" spans="1:16">
      <c r="A174" s="245"/>
      <c r="B174" s="246"/>
      <c r="C174" s="245"/>
      <c r="D174" s="246"/>
      <c r="E174" s="245"/>
      <c r="F174" s="245"/>
      <c r="G174" s="247"/>
      <c r="H174" s="245"/>
      <c r="I174" s="245"/>
      <c r="J174" s="245"/>
      <c r="K174" s="245"/>
      <c r="L174" s="245"/>
      <c r="M174" s="31"/>
      <c r="N174" s="245"/>
      <c r="O174" s="245"/>
      <c r="P174" s="245"/>
    </row>
    <row r="175" ht="24.9" customHeight="1" spans="1:16">
      <c r="A175" s="245"/>
      <c r="B175" s="246"/>
      <c r="C175" s="245"/>
      <c r="D175" s="246"/>
      <c r="E175" s="245"/>
      <c r="F175" s="245"/>
      <c r="G175" s="247"/>
      <c r="H175" s="245"/>
      <c r="I175" s="245"/>
      <c r="J175" s="245"/>
      <c r="K175" s="245"/>
      <c r="L175" s="245"/>
      <c r="M175" s="31"/>
      <c r="N175" s="245"/>
      <c r="O175" s="245"/>
      <c r="P175" s="245"/>
    </row>
    <row r="176" ht="24.9" customHeight="1" spans="1:16">
      <c r="A176" s="245"/>
      <c r="B176" s="246"/>
      <c r="C176" s="245"/>
      <c r="D176" s="246"/>
      <c r="E176" s="245"/>
      <c r="F176" s="245"/>
      <c r="G176" s="247"/>
      <c r="H176" s="245"/>
      <c r="I176" s="245"/>
      <c r="J176" s="245"/>
      <c r="K176" s="245"/>
      <c r="L176" s="245"/>
      <c r="M176" s="31"/>
      <c r="N176" s="245"/>
      <c r="O176" s="245"/>
      <c r="P176" s="245"/>
    </row>
    <row r="177" ht="24.9" customHeight="1" spans="1:16">
      <c r="A177" s="245"/>
      <c r="B177" s="246"/>
      <c r="C177" s="245"/>
      <c r="D177" s="246"/>
      <c r="E177" s="245"/>
      <c r="F177" s="245"/>
      <c r="G177" s="247"/>
      <c r="H177" s="245"/>
      <c r="I177" s="245"/>
      <c r="J177" s="245"/>
      <c r="K177" s="245"/>
      <c r="L177" s="245"/>
      <c r="M177" s="31"/>
      <c r="N177" s="245"/>
      <c r="O177" s="245"/>
      <c r="P177" s="245"/>
    </row>
    <row r="178" ht="24.9" customHeight="1" spans="1:16">
      <c r="A178" s="245"/>
      <c r="B178" s="246"/>
      <c r="C178" s="245"/>
      <c r="D178" s="246"/>
      <c r="E178" s="245"/>
      <c r="F178" s="245"/>
      <c r="G178" s="247"/>
      <c r="H178" s="245"/>
      <c r="I178" s="245"/>
      <c r="J178" s="245"/>
      <c r="K178" s="245"/>
      <c r="L178" s="245"/>
      <c r="M178" s="31"/>
      <c r="N178" s="245"/>
      <c r="O178" s="245"/>
      <c r="P178" s="245"/>
    </row>
    <row r="179" ht="24.9" customHeight="1" spans="1:16">
      <c r="A179" s="245"/>
      <c r="B179" s="246"/>
      <c r="C179" s="245"/>
      <c r="D179" s="246"/>
      <c r="E179" s="245"/>
      <c r="F179" s="245"/>
      <c r="G179" s="247"/>
      <c r="H179" s="245"/>
      <c r="I179" s="245"/>
      <c r="J179" s="245"/>
      <c r="K179" s="245"/>
      <c r="L179" s="245"/>
      <c r="M179" s="31"/>
      <c r="N179" s="245"/>
      <c r="O179" s="245"/>
      <c r="P179" s="245"/>
    </row>
    <row r="180" ht="24.9" customHeight="1" spans="1:16">
      <c r="A180" s="245"/>
      <c r="B180" s="246"/>
      <c r="C180" s="245"/>
      <c r="D180" s="246"/>
      <c r="E180" s="245"/>
      <c r="F180" s="245"/>
      <c r="G180" s="247"/>
      <c r="H180" s="245"/>
      <c r="I180" s="245"/>
      <c r="J180" s="245"/>
      <c r="K180" s="245"/>
      <c r="L180" s="245"/>
      <c r="M180" s="31"/>
      <c r="N180" s="245"/>
      <c r="O180" s="245"/>
      <c r="P180" s="245"/>
    </row>
    <row r="181" ht="24.9" customHeight="1" spans="1:16">
      <c r="A181" s="245"/>
      <c r="B181" s="246"/>
      <c r="C181" s="245"/>
      <c r="D181" s="246"/>
      <c r="E181" s="245"/>
      <c r="F181" s="245"/>
      <c r="G181" s="247"/>
      <c r="H181" s="245"/>
      <c r="I181" s="245"/>
      <c r="J181" s="245"/>
      <c r="K181" s="245"/>
      <c r="L181" s="245"/>
      <c r="M181" s="31"/>
      <c r="N181" s="245"/>
      <c r="O181" s="245"/>
      <c r="P181" s="245"/>
    </row>
    <row r="182" ht="24.9" customHeight="1" spans="1:16">
      <c r="A182" s="245"/>
      <c r="B182" s="246"/>
      <c r="C182" s="245"/>
      <c r="D182" s="246"/>
      <c r="E182" s="245"/>
      <c r="F182" s="245"/>
      <c r="G182" s="247"/>
      <c r="H182" s="245"/>
      <c r="I182" s="245"/>
      <c r="J182" s="245"/>
      <c r="K182" s="245"/>
      <c r="L182" s="245"/>
      <c r="M182" s="31"/>
      <c r="N182" s="245"/>
      <c r="O182" s="245"/>
      <c r="P182" s="245"/>
    </row>
    <row r="183" ht="24.9" customHeight="1" spans="1:16">
      <c r="A183" s="245"/>
      <c r="B183" s="246"/>
      <c r="C183" s="245"/>
      <c r="D183" s="246"/>
      <c r="E183" s="245"/>
      <c r="F183" s="245"/>
      <c r="G183" s="247"/>
      <c r="H183" s="245"/>
      <c r="I183" s="245"/>
      <c r="J183" s="245"/>
      <c r="K183" s="245"/>
      <c r="L183" s="245"/>
      <c r="M183" s="31"/>
      <c r="N183" s="245"/>
      <c r="O183" s="245"/>
      <c r="P183" s="245"/>
    </row>
    <row r="184" ht="24.9" customHeight="1" spans="1:16">
      <c r="A184" s="245"/>
      <c r="B184" s="246"/>
      <c r="C184" s="245"/>
      <c r="D184" s="246"/>
      <c r="E184" s="245"/>
      <c r="F184" s="245"/>
      <c r="G184" s="247"/>
      <c r="H184" s="245"/>
      <c r="I184" s="245"/>
      <c r="J184" s="245"/>
      <c r="K184" s="245"/>
      <c r="L184" s="245"/>
      <c r="M184" s="31"/>
      <c r="N184" s="245"/>
      <c r="O184" s="245"/>
      <c r="P184" s="245"/>
    </row>
    <row r="185" ht="24.9" customHeight="1" spans="1:16">
      <c r="A185" s="245"/>
      <c r="B185" s="246"/>
      <c r="C185" s="245"/>
      <c r="D185" s="246"/>
      <c r="E185" s="245"/>
      <c r="F185" s="245"/>
      <c r="G185" s="247"/>
      <c r="H185" s="245"/>
      <c r="I185" s="245"/>
      <c r="J185" s="245"/>
      <c r="K185" s="245"/>
      <c r="L185" s="245"/>
      <c r="M185" s="31"/>
      <c r="N185" s="245"/>
      <c r="O185" s="245"/>
      <c r="P185" s="245"/>
    </row>
    <row r="186" ht="24.9" customHeight="1" spans="1:16">
      <c r="A186" s="245"/>
      <c r="B186" s="246"/>
      <c r="C186" s="245"/>
      <c r="D186" s="246"/>
      <c r="E186" s="245"/>
      <c r="F186" s="245"/>
      <c r="G186" s="247"/>
      <c r="H186" s="245"/>
      <c r="I186" s="245"/>
      <c r="J186" s="245"/>
      <c r="K186" s="245"/>
      <c r="L186" s="245"/>
      <c r="M186" s="31"/>
      <c r="N186" s="245"/>
      <c r="O186" s="245"/>
      <c r="P186" s="245"/>
    </row>
    <row r="187" ht="24.9" customHeight="1" spans="1:16">
      <c r="A187" s="245"/>
      <c r="B187" s="246"/>
      <c r="C187" s="245"/>
      <c r="D187" s="246"/>
      <c r="E187" s="245"/>
      <c r="F187" s="245"/>
      <c r="G187" s="247"/>
      <c r="H187" s="245"/>
      <c r="I187" s="245"/>
      <c r="J187" s="245"/>
      <c r="K187" s="245"/>
      <c r="L187" s="245"/>
      <c r="M187" s="31"/>
      <c r="N187" s="245"/>
      <c r="O187" s="245"/>
      <c r="P187" s="245"/>
    </row>
    <row r="188" ht="24.9" customHeight="1" spans="1:16">
      <c r="A188" s="245"/>
      <c r="B188" s="246"/>
      <c r="C188" s="245"/>
      <c r="D188" s="246"/>
      <c r="E188" s="245"/>
      <c r="F188" s="245"/>
      <c r="G188" s="247"/>
      <c r="H188" s="245"/>
      <c r="I188" s="245"/>
      <c r="J188" s="245"/>
      <c r="K188" s="245"/>
      <c r="L188" s="245"/>
      <c r="M188" s="31"/>
      <c r="N188" s="245"/>
      <c r="O188" s="245"/>
      <c r="P188" s="245"/>
    </row>
    <row r="189" ht="24.9" customHeight="1" spans="1:16">
      <c r="A189" s="245"/>
      <c r="B189" s="246"/>
      <c r="C189" s="245"/>
      <c r="D189" s="246"/>
      <c r="E189" s="245"/>
      <c r="F189" s="245"/>
      <c r="G189" s="247"/>
      <c r="H189" s="245"/>
      <c r="I189" s="245"/>
      <c r="J189" s="245"/>
      <c r="K189" s="245"/>
      <c r="L189" s="245"/>
      <c r="M189" s="31"/>
      <c r="N189" s="245"/>
      <c r="O189" s="245"/>
      <c r="P189" s="245"/>
    </row>
    <row r="190" ht="24.9" customHeight="1" spans="1:16">
      <c r="A190" s="245"/>
      <c r="B190" s="246"/>
      <c r="C190" s="245"/>
      <c r="D190" s="246"/>
      <c r="E190" s="245"/>
      <c r="F190" s="245"/>
      <c r="G190" s="247"/>
      <c r="H190" s="245"/>
      <c r="I190" s="245"/>
      <c r="J190" s="245"/>
      <c r="K190" s="245"/>
      <c r="L190" s="245"/>
      <c r="M190" s="31"/>
      <c r="N190" s="245"/>
      <c r="O190" s="245"/>
      <c r="P190" s="245"/>
    </row>
    <row r="191" ht="24.9" customHeight="1" spans="1:16">
      <c r="A191" s="245"/>
      <c r="B191" s="246"/>
      <c r="C191" s="245"/>
      <c r="D191" s="246"/>
      <c r="E191" s="245"/>
      <c r="F191" s="245"/>
      <c r="G191" s="247"/>
      <c r="H191" s="245"/>
      <c r="I191" s="245"/>
      <c r="J191" s="245"/>
      <c r="K191" s="245"/>
      <c r="L191" s="245"/>
      <c r="M191" s="31"/>
      <c r="N191" s="245"/>
      <c r="O191" s="245"/>
      <c r="P191" s="245"/>
    </row>
    <row r="192" ht="24.9" customHeight="1" spans="1:16">
      <c r="A192" s="245"/>
      <c r="B192" s="246"/>
      <c r="C192" s="245"/>
      <c r="D192" s="246"/>
      <c r="E192" s="245"/>
      <c r="F192" s="245"/>
      <c r="G192" s="247"/>
      <c r="H192" s="245"/>
      <c r="I192" s="245"/>
      <c r="J192" s="245"/>
      <c r="K192" s="245"/>
      <c r="L192" s="245"/>
      <c r="M192" s="31"/>
      <c r="N192" s="245"/>
      <c r="O192" s="245"/>
      <c r="P192" s="245"/>
    </row>
    <row r="193" ht="24.9" customHeight="1" spans="1:16">
      <c r="A193" s="245"/>
      <c r="B193" s="246"/>
      <c r="C193" s="245"/>
      <c r="D193" s="246"/>
      <c r="E193" s="245"/>
      <c r="F193" s="245"/>
      <c r="G193" s="247"/>
      <c r="H193" s="245"/>
      <c r="I193" s="245"/>
      <c r="J193" s="245"/>
      <c r="K193" s="245"/>
      <c r="L193" s="245"/>
      <c r="M193" s="31"/>
      <c r="N193" s="245"/>
      <c r="O193" s="245"/>
      <c r="P193" s="245"/>
    </row>
    <row r="194" ht="24.9" customHeight="1" spans="1:16">
      <c r="A194" s="245"/>
      <c r="B194" s="246"/>
      <c r="C194" s="245"/>
      <c r="D194" s="246"/>
      <c r="E194" s="245"/>
      <c r="F194" s="245"/>
      <c r="G194" s="247"/>
      <c r="H194" s="245"/>
      <c r="I194" s="245"/>
      <c r="J194" s="245"/>
      <c r="K194" s="245"/>
      <c r="L194" s="245"/>
      <c r="M194" s="31"/>
      <c r="N194" s="245"/>
      <c r="O194" s="245"/>
      <c r="P194" s="245"/>
    </row>
    <row r="195" ht="24.9" customHeight="1" spans="1:16">
      <c r="A195" s="245"/>
      <c r="B195" s="246"/>
      <c r="C195" s="245"/>
      <c r="D195" s="246"/>
      <c r="E195" s="245"/>
      <c r="F195" s="245"/>
      <c r="G195" s="247"/>
      <c r="H195" s="245"/>
      <c r="I195" s="245"/>
      <c r="J195" s="245"/>
      <c r="K195" s="245"/>
      <c r="L195" s="245"/>
      <c r="M195" s="31"/>
      <c r="N195" s="245"/>
      <c r="O195" s="245"/>
      <c r="P195" s="245"/>
    </row>
    <row r="196" ht="24.9" customHeight="1" spans="1:16">
      <c r="A196" s="245"/>
      <c r="B196" s="246"/>
      <c r="C196" s="245"/>
      <c r="D196" s="246"/>
      <c r="E196" s="245"/>
      <c r="F196" s="245"/>
      <c r="G196" s="247"/>
      <c r="H196" s="245"/>
      <c r="I196" s="245"/>
      <c r="J196" s="245"/>
      <c r="K196" s="245"/>
      <c r="L196" s="245"/>
      <c r="M196" s="31"/>
      <c r="N196" s="245"/>
      <c r="O196" s="245"/>
      <c r="P196" s="245"/>
    </row>
    <row r="197" ht="24.9" customHeight="1" spans="1:16">
      <c r="A197" s="245"/>
      <c r="B197" s="246"/>
      <c r="C197" s="245"/>
      <c r="D197" s="246"/>
      <c r="E197" s="245"/>
      <c r="F197" s="245"/>
      <c r="G197" s="247"/>
      <c r="H197" s="245"/>
      <c r="I197" s="245"/>
      <c r="J197" s="245"/>
      <c r="K197" s="245"/>
      <c r="L197" s="245"/>
      <c r="M197" s="31"/>
      <c r="N197" s="245"/>
      <c r="O197" s="245"/>
      <c r="P197" s="245"/>
    </row>
    <row r="198" ht="24.9" customHeight="1" spans="1:16">
      <c r="A198" s="245"/>
      <c r="B198" s="246"/>
      <c r="C198" s="245"/>
      <c r="D198" s="246"/>
      <c r="E198" s="245"/>
      <c r="F198" s="245"/>
      <c r="G198" s="247"/>
      <c r="H198" s="245"/>
      <c r="I198" s="245"/>
      <c r="J198" s="245"/>
      <c r="K198" s="245"/>
      <c r="L198" s="245"/>
      <c r="M198" s="31"/>
      <c r="N198" s="245"/>
      <c r="O198" s="245"/>
      <c r="P198" s="245"/>
    </row>
    <row r="199" ht="24.9" customHeight="1" spans="1:16">
      <c r="A199" s="245"/>
      <c r="B199" s="246"/>
      <c r="C199" s="245"/>
      <c r="D199" s="246"/>
      <c r="E199" s="245"/>
      <c r="F199" s="245"/>
      <c r="G199" s="247"/>
      <c r="H199" s="245"/>
      <c r="I199" s="245"/>
      <c r="J199" s="245"/>
      <c r="K199" s="245"/>
      <c r="L199" s="245"/>
      <c r="M199" s="31"/>
      <c r="N199" s="245"/>
      <c r="O199" s="245"/>
      <c r="P199" s="245"/>
    </row>
    <row r="200" ht="24.9" customHeight="1" spans="1:16">
      <c r="A200" s="245"/>
      <c r="B200" s="246"/>
      <c r="C200" s="245"/>
      <c r="D200" s="246"/>
      <c r="E200" s="245"/>
      <c r="F200" s="245"/>
      <c r="G200" s="247"/>
      <c r="H200" s="245"/>
      <c r="I200" s="245"/>
      <c r="J200" s="245"/>
      <c r="K200" s="245"/>
      <c r="L200" s="245"/>
      <c r="M200" s="31"/>
      <c r="N200" s="245"/>
      <c r="O200" s="245"/>
      <c r="P200" s="245"/>
    </row>
    <row r="201" ht="24.9" customHeight="1" spans="1:16">
      <c r="A201" s="245"/>
      <c r="B201" s="246"/>
      <c r="C201" s="245"/>
      <c r="D201" s="246"/>
      <c r="E201" s="245"/>
      <c r="F201" s="245"/>
      <c r="G201" s="247"/>
      <c r="H201" s="245"/>
      <c r="I201" s="245"/>
      <c r="J201" s="245"/>
      <c r="K201" s="245"/>
      <c r="L201" s="245"/>
      <c r="M201" s="31"/>
      <c r="N201" s="245"/>
      <c r="O201" s="245"/>
      <c r="P201" s="245"/>
    </row>
    <row r="202" ht="24.9" customHeight="1" spans="1:16">
      <c r="A202" s="245"/>
      <c r="B202" s="246"/>
      <c r="C202" s="245"/>
      <c r="D202" s="246"/>
      <c r="E202" s="245"/>
      <c r="F202" s="245"/>
      <c r="G202" s="247"/>
      <c r="H202" s="245"/>
      <c r="I202" s="245"/>
      <c r="J202" s="245"/>
      <c r="K202" s="245"/>
      <c r="L202" s="245"/>
      <c r="M202" s="31"/>
      <c r="N202" s="245"/>
      <c r="O202" s="245"/>
      <c r="P202" s="245"/>
    </row>
    <row r="203" ht="24.9" customHeight="1" spans="1:16">
      <c r="A203" s="245"/>
      <c r="B203" s="246"/>
      <c r="C203" s="245"/>
      <c r="D203" s="246"/>
      <c r="E203" s="245"/>
      <c r="F203" s="245"/>
      <c r="G203" s="247"/>
      <c r="H203" s="245"/>
      <c r="I203" s="245"/>
      <c r="J203" s="245"/>
      <c r="K203" s="245"/>
      <c r="L203" s="245"/>
      <c r="M203" s="31"/>
      <c r="N203" s="245"/>
      <c r="O203" s="245"/>
      <c r="P203" s="245"/>
    </row>
    <row r="204" ht="24.9" customHeight="1" spans="1:16">
      <c r="A204" s="245"/>
      <c r="B204" s="246"/>
      <c r="C204" s="245"/>
      <c r="D204" s="246"/>
      <c r="E204" s="245"/>
      <c r="F204" s="245"/>
      <c r="G204" s="247"/>
      <c r="H204" s="245"/>
      <c r="I204" s="245"/>
      <c r="J204" s="245"/>
      <c r="K204" s="245"/>
      <c r="L204" s="245"/>
      <c r="M204" s="31"/>
      <c r="N204" s="245"/>
      <c r="O204" s="245"/>
      <c r="P204" s="245"/>
    </row>
    <row r="205" ht="24.9" customHeight="1" spans="1:16">
      <c r="A205" s="245"/>
      <c r="B205" s="246"/>
      <c r="C205" s="245"/>
      <c r="D205" s="246"/>
      <c r="E205" s="245"/>
      <c r="F205" s="245"/>
      <c r="G205" s="247"/>
      <c r="H205" s="245"/>
      <c r="I205" s="245"/>
      <c r="J205" s="245"/>
      <c r="K205" s="245"/>
      <c r="L205" s="245"/>
      <c r="M205" s="31"/>
      <c r="N205" s="245"/>
      <c r="O205" s="245"/>
      <c r="P205" s="245"/>
    </row>
    <row r="206" ht="24.9" customHeight="1" spans="1:16">
      <c r="A206" s="245"/>
      <c r="B206" s="246"/>
      <c r="C206" s="245"/>
      <c r="D206" s="246"/>
      <c r="E206" s="245"/>
      <c r="F206" s="245"/>
      <c r="G206" s="247"/>
      <c r="H206" s="245"/>
      <c r="I206" s="245"/>
      <c r="J206" s="245"/>
      <c r="K206" s="245"/>
      <c r="L206" s="245"/>
      <c r="M206" s="31"/>
      <c r="N206" s="245"/>
      <c r="O206" s="245"/>
      <c r="P206" s="245"/>
    </row>
    <row r="207" ht="24.9" customHeight="1" spans="1:16">
      <c r="A207" s="245"/>
      <c r="B207" s="246"/>
      <c r="C207" s="245"/>
      <c r="D207" s="246"/>
      <c r="E207" s="245"/>
      <c r="F207" s="245"/>
      <c r="G207" s="247"/>
      <c r="H207" s="245"/>
      <c r="I207" s="245"/>
      <c r="J207" s="245"/>
      <c r="K207" s="245"/>
      <c r="L207" s="245"/>
      <c r="M207" s="31"/>
      <c r="N207" s="245"/>
      <c r="O207" s="245"/>
      <c r="P207" s="245"/>
    </row>
    <row r="208" ht="24.9" customHeight="1" spans="1:16">
      <c r="A208" s="245"/>
      <c r="B208" s="246"/>
      <c r="C208" s="245"/>
      <c r="D208" s="246"/>
      <c r="E208" s="245"/>
      <c r="F208" s="245"/>
      <c r="G208" s="247"/>
      <c r="H208" s="245"/>
      <c r="I208" s="245"/>
      <c r="J208" s="245"/>
      <c r="K208" s="245"/>
      <c r="L208" s="245"/>
      <c r="M208" s="31"/>
      <c r="N208" s="245"/>
      <c r="O208" s="245"/>
      <c r="P208" s="245"/>
    </row>
    <row r="209" ht="24.9" customHeight="1" spans="1:16">
      <c r="A209" s="245"/>
      <c r="B209" s="246"/>
      <c r="C209" s="245"/>
      <c r="D209" s="246"/>
      <c r="E209" s="245"/>
      <c r="F209" s="245"/>
      <c r="G209" s="247"/>
      <c r="H209" s="245"/>
      <c r="I209" s="245"/>
      <c r="J209" s="245"/>
      <c r="K209" s="245"/>
      <c r="L209" s="245"/>
      <c r="M209" s="31"/>
      <c r="N209" s="245"/>
      <c r="O209" s="245"/>
      <c r="P209" s="245"/>
    </row>
    <row r="210" ht="24.9" customHeight="1" spans="1:16">
      <c r="A210" s="245"/>
      <c r="B210" s="246"/>
      <c r="C210" s="245"/>
      <c r="D210" s="246"/>
      <c r="E210" s="245"/>
      <c r="F210" s="245"/>
      <c r="G210" s="247"/>
      <c r="H210" s="245"/>
      <c r="I210" s="245"/>
      <c r="J210" s="245"/>
      <c r="K210" s="245"/>
      <c r="L210" s="245"/>
      <c r="M210" s="31"/>
      <c r="N210" s="245"/>
      <c r="O210" s="245"/>
      <c r="P210" s="245"/>
    </row>
    <row r="211" ht="24.9" customHeight="1" spans="1:16">
      <c r="A211" s="245"/>
      <c r="B211" s="246"/>
      <c r="C211" s="245"/>
      <c r="D211" s="246"/>
      <c r="E211" s="245"/>
      <c r="F211" s="245"/>
      <c r="G211" s="247"/>
      <c r="H211" s="245"/>
      <c r="I211" s="245"/>
      <c r="J211" s="245"/>
      <c r="K211" s="245"/>
      <c r="L211" s="245"/>
      <c r="M211" s="31"/>
      <c r="N211" s="245"/>
      <c r="O211" s="245"/>
      <c r="P211" s="245"/>
    </row>
    <row r="212" ht="24.9" customHeight="1" spans="1:16">
      <c r="A212" s="245"/>
      <c r="B212" s="246"/>
      <c r="C212" s="245"/>
      <c r="D212" s="246"/>
      <c r="E212" s="245"/>
      <c r="F212" s="245"/>
      <c r="G212" s="247"/>
      <c r="H212" s="245"/>
      <c r="I212" s="245"/>
      <c r="J212" s="245"/>
      <c r="K212" s="245"/>
      <c r="L212" s="245"/>
      <c r="M212" s="31"/>
      <c r="N212" s="245"/>
      <c r="O212" s="245"/>
      <c r="P212" s="245"/>
    </row>
    <row r="213" ht="24.9" customHeight="1" spans="1:16">
      <c r="A213" s="245"/>
      <c r="B213" s="246"/>
      <c r="C213" s="245"/>
      <c r="D213" s="246"/>
      <c r="E213" s="245"/>
      <c r="F213" s="245"/>
      <c r="G213" s="247"/>
      <c r="H213" s="245"/>
      <c r="I213" s="245"/>
      <c r="J213" s="245"/>
      <c r="K213" s="245"/>
      <c r="L213" s="245"/>
      <c r="M213" s="31"/>
      <c r="N213" s="245"/>
      <c r="O213" s="245"/>
      <c r="P213" s="245"/>
    </row>
    <row r="214" ht="24.9" customHeight="1" spans="1:16">
      <c r="A214" s="245"/>
      <c r="B214" s="246"/>
      <c r="C214" s="245"/>
      <c r="D214" s="246"/>
      <c r="E214" s="245"/>
      <c r="F214" s="245"/>
      <c r="G214" s="247"/>
      <c r="H214" s="245"/>
      <c r="I214" s="245"/>
      <c r="J214" s="245"/>
      <c r="K214" s="245"/>
      <c r="L214" s="245"/>
      <c r="M214" s="31"/>
      <c r="N214" s="245"/>
      <c r="O214" s="245"/>
      <c r="P214" s="245"/>
    </row>
    <row r="215" ht="24.9" customHeight="1" spans="1:16">
      <c r="A215" s="245"/>
      <c r="B215" s="246"/>
      <c r="C215" s="245"/>
      <c r="D215" s="246"/>
      <c r="E215" s="245"/>
      <c r="F215" s="245"/>
      <c r="G215" s="247"/>
      <c r="H215" s="245"/>
      <c r="I215" s="245"/>
      <c r="J215" s="245"/>
      <c r="K215" s="245"/>
      <c r="L215" s="245"/>
      <c r="M215" s="31"/>
      <c r="N215" s="245"/>
      <c r="O215" s="245"/>
      <c r="P215" s="245"/>
    </row>
    <row r="216" ht="24.9" customHeight="1" spans="1:16">
      <c r="A216" s="245"/>
      <c r="B216" s="246"/>
      <c r="C216" s="245"/>
      <c r="D216" s="246"/>
      <c r="E216" s="245"/>
      <c r="F216" s="245"/>
      <c r="G216" s="247"/>
      <c r="H216" s="245"/>
      <c r="I216" s="245"/>
      <c r="J216" s="245"/>
      <c r="K216" s="245"/>
      <c r="L216" s="245"/>
      <c r="M216" s="31"/>
      <c r="N216" s="245"/>
      <c r="O216" s="245"/>
      <c r="P216" s="245"/>
    </row>
    <row r="217" ht="24.9" customHeight="1" spans="1:16">
      <c r="A217" s="245"/>
      <c r="B217" s="246"/>
      <c r="C217" s="245"/>
      <c r="D217" s="246"/>
      <c r="E217" s="245"/>
      <c r="F217" s="245"/>
      <c r="G217" s="247"/>
      <c r="H217" s="245"/>
      <c r="I217" s="245"/>
      <c r="J217" s="245"/>
      <c r="K217" s="245"/>
      <c r="L217" s="245"/>
      <c r="M217" s="31"/>
      <c r="N217" s="245"/>
      <c r="O217" s="245"/>
      <c r="P217" s="245"/>
    </row>
    <row r="218" ht="24.9" customHeight="1" spans="1:16">
      <c r="A218" s="245"/>
      <c r="B218" s="246"/>
      <c r="C218" s="245"/>
      <c r="D218" s="246"/>
      <c r="E218" s="245"/>
      <c r="F218" s="245"/>
      <c r="G218" s="247"/>
      <c r="H218" s="245"/>
      <c r="I218" s="245"/>
      <c r="J218" s="245"/>
      <c r="K218" s="245"/>
      <c r="L218" s="245"/>
      <c r="M218" s="31"/>
      <c r="N218" s="245"/>
      <c r="O218" s="245"/>
      <c r="P218" s="245"/>
    </row>
    <row r="219" ht="24.9" customHeight="1" spans="1:16">
      <c r="A219" s="245"/>
      <c r="B219" s="246"/>
      <c r="C219" s="245"/>
      <c r="D219" s="246"/>
      <c r="E219" s="245"/>
      <c r="F219" s="245"/>
      <c r="G219" s="247"/>
      <c r="H219" s="245"/>
      <c r="I219" s="245"/>
      <c r="J219" s="245"/>
      <c r="K219" s="245"/>
      <c r="L219" s="245"/>
      <c r="M219" s="31"/>
      <c r="N219" s="245"/>
      <c r="O219" s="245"/>
      <c r="P219" s="245"/>
    </row>
    <row r="220" ht="24.9" customHeight="1" spans="1:16">
      <c r="A220" s="245"/>
      <c r="B220" s="246"/>
      <c r="C220" s="245"/>
      <c r="D220" s="246"/>
      <c r="E220" s="245"/>
      <c r="F220" s="245"/>
      <c r="G220" s="247"/>
      <c r="H220" s="245"/>
      <c r="I220" s="245"/>
      <c r="J220" s="245"/>
      <c r="K220" s="245"/>
      <c r="L220" s="245"/>
      <c r="M220" s="31"/>
      <c r="N220" s="245"/>
      <c r="O220" s="245"/>
      <c r="P220" s="245"/>
    </row>
    <row r="221" ht="24.9" customHeight="1" spans="1:16">
      <c r="A221" s="245"/>
      <c r="B221" s="246"/>
      <c r="C221" s="245"/>
      <c r="D221" s="246"/>
      <c r="E221" s="245"/>
      <c r="F221" s="245"/>
      <c r="G221" s="247"/>
      <c r="H221" s="245"/>
      <c r="I221" s="245"/>
      <c r="J221" s="245"/>
      <c r="K221" s="245"/>
      <c r="L221" s="245"/>
      <c r="M221" s="31"/>
      <c r="N221" s="245"/>
      <c r="O221" s="245"/>
      <c r="P221" s="245"/>
    </row>
    <row r="222" ht="24.9" customHeight="1" spans="1:16">
      <c r="A222" s="245"/>
      <c r="B222" s="246"/>
      <c r="C222" s="245"/>
      <c r="D222" s="246"/>
      <c r="E222" s="245"/>
      <c r="F222" s="245"/>
      <c r="G222" s="247"/>
      <c r="H222" s="245"/>
      <c r="I222" s="245"/>
      <c r="J222" s="245"/>
      <c r="K222" s="245"/>
      <c r="L222" s="245"/>
      <c r="M222" s="31"/>
      <c r="N222" s="245"/>
      <c r="O222" s="245"/>
      <c r="P222" s="245"/>
    </row>
    <row r="223" ht="24.9" customHeight="1" spans="1:16">
      <c r="A223" s="245"/>
      <c r="B223" s="246"/>
      <c r="C223" s="245"/>
      <c r="D223" s="246"/>
      <c r="E223" s="245"/>
      <c r="F223" s="245"/>
      <c r="G223" s="247"/>
      <c r="H223" s="245"/>
      <c r="I223" s="245"/>
      <c r="J223" s="245"/>
      <c r="K223" s="245"/>
      <c r="L223" s="245"/>
      <c r="M223" s="31"/>
      <c r="N223" s="245"/>
      <c r="O223" s="245"/>
      <c r="P223" s="245"/>
    </row>
    <row r="224" ht="24.9" customHeight="1" spans="1:16">
      <c r="A224" s="245"/>
      <c r="B224" s="246"/>
      <c r="C224" s="245"/>
      <c r="D224" s="246"/>
      <c r="E224" s="245"/>
      <c r="F224" s="245"/>
      <c r="G224" s="247"/>
      <c r="H224" s="245"/>
      <c r="I224" s="245"/>
      <c r="J224" s="245"/>
      <c r="K224" s="245"/>
      <c r="L224" s="245"/>
      <c r="M224" s="31"/>
      <c r="N224" s="245"/>
      <c r="O224" s="245"/>
      <c r="P224" s="245"/>
    </row>
    <row r="225" ht="24.9" customHeight="1" spans="1:16">
      <c r="A225" s="245"/>
      <c r="B225" s="246"/>
      <c r="C225" s="245"/>
      <c r="D225" s="246"/>
      <c r="E225" s="245"/>
      <c r="F225" s="245"/>
      <c r="G225" s="247"/>
      <c r="H225" s="245"/>
      <c r="I225" s="245"/>
      <c r="J225" s="245"/>
      <c r="K225" s="245"/>
      <c r="L225" s="245"/>
      <c r="M225" s="31"/>
      <c r="N225" s="245"/>
      <c r="O225" s="245"/>
      <c r="P225" s="245"/>
    </row>
    <row r="226" ht="24.9" customHeight="1" spans="1:16">
      <c r="A226" s="245"/>
      <c r="B226" s="246"/>
      <c r="C226" s="245"/>
      <c r="D226" s="246"/>
      <c r="E226" s="245"/>
      <c r="F226" s="245"/>
      <c r="G226" s="247"/>
      <c r="H226" s="245"/>
      <c r="I226" s="245"/>
      <c r="J226" s="245"/>
      <c r="K226" s="245"/>
      <c r="L226" s="245"/>
      <c r="M226" s="31"/>
      <c r="N226" s="245"/>
      <c r="O226" s="245"/>
      <c r="P226" s="245"/>
    </row>
    <row r="227" ht="24.9" customHeight="1" spans="1:16">
      <c r="A227" s="245"/>
      <c r="B227" s="246"/>
      <c r="C227" s="245"/>
      <c r="D227" s="246"/>
      <c r="E227" s="245"/>
      <c r="F227" s="245"/>
      <c r="G227" s="247"/>
      <c r="H227" s="245"/>
      <c r="I227" s="245"/>
      <c r="J227" s="245"/>
      <c r="K227" s="245"/>
      <c r="L227" s="245"/>
      <c r="M227" s="31"/>
      <c r="N227" s="245"/>
      <c r="O227" s="245"/>
      <c r="P227" s="245"/>
    </row>
    <row r="228" ht="24.9" customHeight="1" spans="1:16">
      <c r="A228" s="245"/>
      <c r="B228" s="246"/>
      <c r="C228" s="245"/>
      <c r="D228" s="246"/>
      <c r="E228" s="245"/>
      <c r="F228" s="245"/>
      <c r="G228" s="247"/>
      <c r="H228" s="245"/>
      <c r="I228" s="245"/>
      <c r="J228" s="245"/>
      <c r="K228" s="245"/>
      <c r="L228" s="245"/>
      <c r="M228" s="31"/>
      <c r="N228" s="245"/>
      <c r="O228" s="245"/>
      <c r="P228" s="245"/>
    </row>
    <row r="229" ht="24.9" customHeight="1" spans="1:16">
      <c r="A229" s="245"/>
      <c r="B229" s="246"/>
      <c r="C229" s="245"/>
      <c r="D229" s="246"/>
      <c r="E229" s="245"/>
      <c r="F229" s="245"/>
      <c r="G229" s="247"/>
      <c r="H229" s="245"/>
      <c r="I229" s="245"/>
      <c r="J229" s="245"/>
      <c r="K229" s="245"/>
      <c r="L229" s="245"/>
      <c r="M229" s="31"/>
      <c r="N229" s="245"/>
      <c r="O229" s="245"/>
      <c r="P229" s="245"/>
    </row>
    <row r="230" ht="24.9" customHeight="1" spans="1:16">
      <c r="A230" s="245"/>
      <c r="B230" s="246"/>
      <c r="C230" s="245"/>
      <c r="D230" s="246"/>
      <c r="E230" s="245"/>
      <c r="F230" s="245"/>
      <c r="G230" s="247"/>
      <c r="H230" s="245"/>
      <c r="I230" s="245"/>
      <c r="J230" s="245"/>
      <c r="K230" s="245"/>
      <c r="L230" s="245"/>
      <c r="M230" s="31"/>
      <c r="N230" s="245"/>
      <c r="O230" s="245"/>
      <c r="P230" s="245"/>
    </row>
    <row r="231" ht="24.9" customHeight="1" spans="1:16">
      <c r="A231" s="245"/>
      <c r="B231" s="246"/>
      <c r="C231" s="245"/>
      <c r="D231" s="246"/>
      <c r="E231" s="245"/>
      <c r="F231" s="245"/>
      <c r="G231" s="247"/>
      <c r="H231" s="245"/>
      <c r="I231" s="245"/>
      <c r="J231" s="245"/>
      <c r="K231" s="245"/>
      <c r="L231" s="245"/>
      <c r="M231" s="31"/>
      <c r="N231" s="245"/>
      <c r="O231" s="245"/>
      <c r="P231" s="245"/>
    </row>
    <row r="232" ht="24.9" customHeight="1" spans="1:16">
      <c r="A232" s="245"/>
      <c r="B232" s="246"/>
      <c r="C232" s="245"/>
      <c r="D232" s="246"/>
      <c r="E232" s="245"/>
      <c r="F232" s="245"/>
      <c r="G232" s="247"/>
      <c r="H232" s="245"/>
      <c r="I232" s="245"/>
      <c r="J232" s="245"/>
      <c r="K232" s="245"/>
      <c r="L232" s="245"/>
      <c r="M232" s="31"/>
      <c r="N232" s="245"/>
      <c r="O232" s="245"/>
      <c r="P232" s="245"/>
    </row>
    <row r="233" ht="24.9" customHeight="1" spans="1:16">
      <c r="A233" s="245"/>
      <c r="B233" s="246"/>
      <c r="C233" s="245"/>
      <c r="D233" s="246"/>
      <c r="E233" s="245"/>
      <c r="F233" s="245"/>
      <c r="G233" s="247"/>
      <c r="H233" s="245"/>
      <c r="I233" s="245"/>
      <c r="J233" s="245"/>
      <c r="K233" s="245"/>
      <c r="L233" s="245"/>
      <c r="M233" s="31"/>
      <c r="N233" s="245"/>
      <c r="O233" s="245"/>
      <c r="P233" s="245"/>
    </row>
    <row r="234" ht="24.9" customHeight="1" spans="1:16">
      <c r="A234" s="245"/>
      <c r="B234" s="246"/>
      <c r="C234" s="245"/>
      <c r="D234" s="246"/>
      <c r="E234" s="245"/>
      <c r="F234" s="245"/>
      <c r="G234" s="247"/>
      <c r="H234" s="245"/>
      <c r="I234" s="245"/>
      <c r="J234" s="245"/>
      <c r="K234" s="245"/>
      <c r="L234" s="245"/>
      <c r="M234" s="31"/>
      <c r="N234" s="245"/>
      <c r="O234" s="245"/>
      <c r="P234" s="245"/>
    </row>
    <row r="235" ht="24.9" customHeight="1" spans="1:16">
      <c r="A235" s="245"/>
      <c r="B235" s="246"/>
      <c r="C235" s="245"/>
      <c r="D235" s="246"/>
      <c r="E235" s="245"/>
      <c r="F235" s="245"/>
      <c r="G235" s="247"/>
      <c r="H235" s="245"/>
      <c r="I235" s="245"/>
      <c r="J235" s="245"/>
      <c r="K235" s="245"/>
      <c r="L235" s="245"/>
      <c r="M235" s="31"/>
      <c r="N235" s="245"/>
      <c r="O235" s="245"/>
      <c r="P235" s="245"/>
    </row>
    <row r="236" ht="24.9" customHeight="1" spans="1:16">
      <c r="A236" s="245"/>
      <c r="B236" s="246"/>
      <c r="C236" s="245"/>
      <c r="D236" s="246"/>
      <c r="E236" s="245"/>
      <c r="F236" s="245"/>
      <c r="G236" s="247"/>
      <c r="H236" s="245"/>
      <c r="I236" s="245"/>
      <c r="J236" s="245"/>
      <c r="K236" s="245"/>
      <c r="L236" s="245"/>
      <c r="M236" s="31"/>
      <c r="N236" s="245"/>
      <c r="O236" s="245"/>
      <c r="P236" s="245"/>
    </row>
    <row r="237" ht="24.9" customHeight="1" spans="1:16">
      <c r="A237" s="245"/>
      <c r="B237" s="246"/>
      <c r="C237" s="245"/>
      <c r="D237" s="246"/>
      <c r="E237" s="245"/>
      <c r="F237" s="245"/>
      <c r="G237" s="247"/>
      <c r="H237" s="245"/>
      <c r="I237" s="245"/>
      <c r="J237" s="245"/>
      <c r="K237" s="245"/>
      <c r="L237" s="245"/>
      <c r="M237" s="31"/>
      <c r="N237" s="245"/>
      <c r="O237" s="245"/>
      <c r="P237" s="245"/>
    </row>
    <row r="238" ht="24.9" customHeight="1" spans="1:16">
      <c r="A238" s="245"/>
      <c r="B238" s="246"/>
      <c r="C238" s="245"/>
      <c r="D238" s="246"/>
      <c r="E238" s="245"/>
      <c r="F238" s="245"/>
      <c r="G238" s="247"/>
      <c r="H238" s="245"/>
      <c r="I238" s="245"/>
      <c r="J238" s="245"/>
      <c r="K238" s="245"/>
      <c r="L238" s="245"/>
      <c r="M238" s="31"/>
      <c r="N238" s="245"/>
      <c r="O238" s="245"/>
      <c r="P238" s="245"/>
    </row>
    <row r="239" ht="24.9" customHeight="1" spans="1:16">
      <c r="A239" s="245"/>
      <c r="B239" s="246"/>
      <c r="C239" s="245"/>
      <c r="D239" s="246"/>
      <c r="E239" s="245"/>
      <c r="F239" s="245"/>
      <c r="G239" s="247"/>
      <c r="H239" s="245"/>
      <c r="I239" s="245"/>
      <c r="J239" s="245"/>
      <c r="K239" s="245"/>
      <c r="L239" s="245"/>
      <c r="M239" s="31"/>
      <c r="N239" s="245"/>
      <c r="O239" s="245"/>
      <c r="P239" s="245"/>
    </row>
    <row r="240" ht="24.9" customHeight="1" spans="1:16">
      <c r="A240" s="245"/>
      <c r="B240" s="246"/>
      <c r="C240" s="245"/>
      <c r="D240" s="246"/>
      <c r="E240" s="245"/>
      <c r="F240" s="245"/>
      <c r="G240" s="247"/>
      <c r="H240" s="245"/>
      <c r="I240" s="245"/>
      <c r="J240" s="245"/>
      <c r="K240" s="245"/>
      <c r="L240" s="245"/>
      <c r="M240" s="31"/>
      <c r="N240" s="245"/>
      <c r="O240" s="245"/>
      <c r="P240" s="245"/>
    </row>
    <row r="241" ht="24.9" customHeight="1" spans="1:16">
      <c r="A241" s="245"/>
      <c r="B241" s="246"/>
      <c r="C241" s="245"/>
      <c r="D241" s="246"/>
      <c r="E241" s="245"/>
      <c r="F241" s="245"/>
      <c r="G241" s="247"/>
      <c r="H241" s="245"/>
      <c r="I241" s="245"/>
      <c r="J241" s="245"/>
      <c r="K241" s="245"/>
      <c r="L241" s="245"/>
      <c r="M241" s="31"/>
      <c r="N241" s="245"/>
      <c r="O241" s="245"/>
      <c r="P241" s="245"/>
    </row>
    <row r="242" ht="24.9" customHeight="1" spans="1:16">
      <c r="A242" s="245"/>
      <c r="B242" s="246"/>
      <c r="C242" s="245"/>
      <c r="D242" s="246"/>
      <c r="E242" s="245"/>
      <c r="F242" s="245"/>
      <c r="G242" s="247"/>
      <c r="H242" s="245"/>
      <c r="I242" s="245"/>
      <c r="J242" s="245"/>
      <c r="K242" s="245"/>
      <c r="L242" s="245"/>
      <c r="M242" s="31"/>
      <c r="N242" s="245"/>
      <c r="O242" s="245"/>
      <c r="P242" s="245"/>
    </row>
    <row r="243" ht="24.9" customHeight="1" spans="1:16">
      <c r="A243" s="245"/>
      <c r="B243" s="246"/>
      <c r="C243" s="245"/>
      <c r="D243" s="246"/>
      <c r="E243" s="245"/>
      <c r="F243" s="245"/>
      <c r="G243" s="247"/>
      <c r="H243" s="245"/>
      <c r="I243" s="245"/>
      <c r="J243" s="245"/>
      <c r="K243" s="245"/>
      <c r="L243" s="245"/>
      <c r="M243" s="31"/>
      <c r="N243" s="245"/>
      <c r="O243" s="245"/>
      <c r="P243" s="245"/>
    </row>
    <row r="244" ht="24.9" customHeight="1" spans="1:16">
      <c r="A244" s="245"/>
      <c r="B244" s="246"/>
      <c r="C244" s="245"/>
      <c r="D244" s="246"/>
      <c r="E244" s="245"/>
      <c r="F244" s="245"/>
      <c r="G244" s="247"/>
      <c r="H244" s="245"/>
      <c r="I244" s="245"/>
      <c r="J244" s="245"/>
      <c r="K244" s="245"/>
      <c r="L244" s="245"/>
      <c r="M244" s="31"/>
      <c r="N244" s="245"/>
      <c r="O244" s="245"/>
      <c r="P244" s="245"/>
    </row>
    <row r="245" ht="24.9" customHeight="1" spans="1:16">
      <c r="A245" s="245"/>
      <c r="B245" s="246"/>
      <c r="C245" s="245"/>
      <c r="D245" s="246"/>
      <c r="E245" s="245"/>
      <c r="F245" s="245"/>
      <c r="G245" s="247"/>
      <c r="H245" s="245"/>
      <c r="I245" s="245"/>
      <c r="J245" s="245"/>
      <c r="K245" s="245"/>
      <c r="L245" s="245"/>
      <c r="M245" s="31"/>
      <c r="N245" s="245"/>
      <c r="O245" s="245"/>
      <c r="P245" s="245"/>
    </row>
    <row r="246" ht="24.9" customHeight="1" spans="1:16">
      <c r="A246" s="245"/>
      <c r="B246" s="246"/>
      <c r="C246" s="245"/>
      <c r="D246" s="246"/>
      <c r="E246" s="245"/>
      <c r="F246" s="245"/>
      <c r="G246" s="247"/>
      <c r="H246" s="245"/>
      <c r="I246" s="245"/>
      <c r="J246" s="245"/>
      <c r="K246" s="245"/>
      <c r="L246" s="245"/>
      <c r="M246" s="31"/>
      <c r="N246" s="245"/>
      <c r="O246" s="245"/>
      <c r="P246" s="245"/>
    </row>
    <row r="247" ht="24.9" customHeight="1" spans="1:16">
      <c r="A247" s="245"/>
      <c r="B247" s="246"/>
      <c r="C247" s="245"/>
      <c r="D247" s="246"/>
      <c r="E247" s="245"/>
      <c r="F247" s="245"/>
      <c r="G247" s="247"/>
      <c r="H247" s="245"/>
      <c r="I247" s="245"/>
      <c r="J247" s="245"/>
      <c r="K247" s="245"/>
      <c r="L247" s="245"/>
      <c r="M247" s="31"/>
      <c r="N247" s="245"/>
      <c r="O247" s="245"/>
      <c r="P247" s="245"/>
    </row>
    <row r="248" ht="24.9" customHeight="1" spans="1:16">
      <c r="A248" s="245"/>
      <c r="B248" s="246"/>
      <c r="C248" s="245"/>
      <c r="D248" s="246"/>
      <c r="E248" s="245"/>
      <c r="F248" s="245"/>
      <c r="G248" s="247"/>
      <c r="H248" s="245"/>
      <c r="I248" s="245"/>
      <c r="J248" s="245"/>
      <c r="K248" s="245"/>
      <c r="L248" s="245"/>
      <c r="M248" s="31"/>
      <c r="N248" s="245"/>
      <c r="O248" s="245"/>
      <c r="P248" s="245"/>
    </row>
    <row r="249" ht="24.9" customHeight="1" spans="1:16">
      <c r="A249" s="245"/>
      <c r="B249" s="246"/>
      <c r="C249" s="245"/>
      <c r="D249" s="246"/>
      <c r="E249" s="245"/>
      <c r="F249" s="245"/>
      <c r="G249" s="247"/>
      <c r="H249" s="245"/>
      <c r="I249" s="245"/>
      <c r="J249" s="245"/>
      <c r="K249" s="245"/>
      <c r="L249" s="245"/>
      <c r="M249" s="31"/>
      <c r="N249" s="245"/>
      <c r="O249" s="245"/>
      <c r="P249" s="245"/>
    </row>
    <row r="250" ht="24.9" customHeight="1" spans="1:16">
      <c r="A250" s="245"/>
      <c r="B250" s="246"/>
      <c r="C250" s="245"/>
      <c r="D250" s="246"/>
      <c r="E250" s="245"/>
      <c r="F250" s="245"/>
      <c r="G250" s="247"/>
      <c r="H250" s="245"/>
      <c r="I250" s="245"/>
      <c r="J250" s="245"/>
      <c r="K250" s="245"/>
      <c r="L250" s="245"/>
      <c r="M250" s="31"/>
      <c r="N250" s="245"/>
      <c r="O250" s="245"/>
      <c r="P250" s="245"/>
    </row>
    <row r="251" ht="24.9" customHeight="1" spans="1:16">
      <c r="A251" s="245"/>
      <c r="B251" s="246"/>
      <c r="C251" s="245"/>
      <c r="D251" s="246"/>
      <c r="E251" s="245"/>
      <c r="F251" s="245"/>
      <c r="G251" s="247"/>
      <c r="H251" s="245"/>
      <c r="I251" s="245"/>
      <c r="J251" s="245"/>
      <c r="K251" s="245"/>
      <c r="L251" s="245"/>
      <c r="M251" s="31"/>
      <c r="N251" s="245"/>
      <c r="O251" s="245"/>
      <c r="P251" s="245"/>
    </row>
    <row r="252" ht="24.9" customHeight="1" spans="1:16">
      <c r="A252" s="245"/>
      <c r="B252" s="246"/>
      <c r="C252" s="245"/>
      <c r="D252" s="246"/>
      <c r="E252" s="245"/>
      <c r="F252" s="245"/>
      <c r="G252" s="247"/>
      <c r="H252" s="245"/>
      <c r="I252" s="245"/>
      <c r="J252" s="245"/>
      <c r="K252" s="245"/>
      <c r="L252" s="245"/>
      <c r="M252" s="31"/>
      <c r="N252" s="245"/>
      <c r="O252" s="245"/>
      <c r="P252" s="245"/>
    </row>
    <row r="253" ht="24.9" customHeight="1" spans="1:16">
      <c r="A253" s="245"/>
      <c r="B253" s="246"/>
      <c r="C253" s="245"/>
      <c r="D253" s="246"/>
      <c r="E253" s="245"/>
      <c r="F253" s="245"/>
      <c r="G253" s="247"/>
      <c r="H253" s="245"/>
      <c r="I253" s="245"/>
      <c r="J253" s="245"/>
      <c r="K253" s="245"/>
      <c r="L253" s="245"/>
      <c r="M253" s="31"/>
      <c r="N253" s="245"/>
      <c r="O253" s="245"/>
      <c r="P253" s="245"/>
    </row>
    <row r="254" ht="24.9" customHeight="1" spans="1:16">
      <c r="A254" s="245"/>
      <c r="B254" s="246"/>
      <c r="C254" s="245"/>
      <c r="D254" s="246"/>
      <c r="E254" s="245"/>
      <c r="F254" s="245"/>
      <c r="G254" s="247"/>
      <c r="H254" s="245"/>
      <c r="I254" s="245"/>
      <c r="J254" s="245"/>
      <c r="K254" s="245"/>
      <c r="L254" s="245"/>
      <c r="M254" s="31"/>
      <c r="N254" s="245"/>
      <c r="O254" s="245"/>
      <c r="P254" s="245"/>
    </row>
    <row r="255" ht="24.9" customHeight="1" spans="1:16">
      <c r="A255" s="245"/>
      <c r="B255" s="246"/>
      <c r="C255" s="245"/>
      <c r="D255" s="246"/>
      <c r="E255" s="245"/>
      <c r="F255" s="245"/>
      <c r="G255" s="247"/>
      <c r="H255" s="245"/>
      <c r="I255" s="245"/>
      <c r="J255" s="245"/>
      <c r="K255" s="245"/>
      <c r="L255" s="245"/>
      <c r="M255" s="31"/>
      <c r="N255" s="245"/>
      <c r="O255" s="245"/>
      <c r="P255" s="245"/>
    </row>
  </sheetData>
  <sortState ref="A7:Q13">
    <sortCondition ref="E7:E13" customList="楚雄市,双柏县,牟定县,南华县,姚安县,大姚县,永仁县,元谋县,武定县,禄丰县"/>
  </sortState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2:B1048576">
    <cfRule type="duplicateValues" dxfId="0" priority="1"/>
    <cfRule type="duplicateValues" dxfId="0" priority="2"/>
  </conditionalFormatting>
  <conditionalFormatting sqref="O$1:O$1048576">
    <cfRule type="cellIs" dxfId="1" priority="5" operator="greaterThan">
      <formula>750</formula>
    </cfRule>
  </conditionalFormatting>
  <pageMargins left="1.18110236220472" right="0.590551181102362" top="0.62992125984252" bottom="0.590551181102362" header="0.31496062992126" footer="0.31496062992126"/>
  <pageSetup paperSize="8" scale="59" orientation="landscape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view="pageBreakPreview" zoomScaleNormal="100" workbookViewId="0">
      <selection activeCell="C16" sqref="C16"/>
    </sheetView>
  </sheetViews>
  <sheetFormatPr defaultColWidth="8.88333333333333" defaultRowHeight="13.5"/>
  <cols>
    <col min="1" max="1" width="6.88333333333333" style="236" customWidth="1"/>
    <col min="2" max="2" width="27" style="61" customWidth="1"/>
    <col min="3" max="3" width="10.6666666666667" style="40" customWidth="1"/>
    <col min="4" max="4" width="59.6666666666667" style="59" customWidth="1"/>
    <col min="5" max="5" width="7.88333333333333" style="60" customWidth="1"/>
    <col min="6" max="6" width="11.4416666666667" style="40" customWidth="1"/>
    <col min="7" max="7" width="10.6666666666667" style="182" customWidth="1"/>
    <col min="8" max="8" width="10" style="40" customWidth="1"/>
    <col min="9" max="9" width="10.2166666666667" style="40" customWidth="1"/>
    <col min="10" max="10" width="10.1083333333333" style="40" customWidth="1"/>
    <col min="11" max="11" width="10" style="40" customWidth="1"/>
    <col min="12" max="12" width="16.1083333333333" style="40" customWidth="1"/>
    <col min="13" max="13" width="16.8833333333333" style="38" customWidth="1"/>
    <col min="14" max="15" width="9" style="58" customWidth="1"/>
    <col min="16" max="16384" width="8.88333333333333" style="40"/>
  </cols>
  <sheetData>
    <row r="1" ht="22.2" customHeight="1" spans="1:13">
      <c r="A1" s="4" t="s">
        <v>139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19.95" customHeight="1" spans="1:13">
      <c r="A2" s="5" t="s">
        <v>98</v>
      </c>
      <c r="B2" s="19" t="s">
        <v>99</v>
      </c>
      <c r="C2" s="5" t="s">
        <v>100</v>
      </c>
      <c r="D2" s="5" t="s">
        <v>101</v>
      </c>
      <c r="E2" s="5" t="s">
        <v>102</v>
      </c>
      <c r="F2" s="5" t="s">
        <v>103</v>
      </c>
      <c r="G2" s="7" t="s">
        <v>104</v>
      </c>
      <c r="H2" s="211" t="s">
        <v>105</v>
      </c>
      <c r="I2" s="211"/>
      <c r="J2" s="211"/>
      <c r="K2" s="211"/>
      <c r="L2" s="5" t="s">
        <v>106</v>
      </c>
      <c r="M2" s="5" t="s">
        <v>107</v>
      </c>
    </row>
    <row r="3" ht="31.95" customHeight="1" spans="1:14">
      <c r="A3" s="5"/>
      <c r="B3" s="19"/>
      <c r="C3" s="5"/>
      <c r="D3" s="5"/>
      <c r="E3" s="5"/>
      <c r="F3" s="5"/>
      <c r="G3" s="7"/>
      <c r="H3" s="5" t="s">
        <v>108</v>
      </c>
      <c r="I3" s="5" t="s">
        <v>109</v>
      </c>
      <c r="J3" s="5" t="s">
        <v>110</v>
      </c>
      <c r="K3" s="5" t="s">
        <v>111</v>
      </c>
      <c r="L3" s="5"/>
      <c r="M3" s="5"/>
      <c r="N3" s="58">
        <v>1.2</v>
      </c>
    </row>
    <row r="4" s="38" customFormat="1" ht="27" hidden="1" spans="1:16">
      <c r="A4" s="5"/>
      <c r="B4" s="19" t="s">
        <v>67</v>
      </c>
      <c r="C4" s="7" t="s">
        <v>112</v>
      </c>
      <c r="D4" s="7" t="s">
        <v>113</v>
      </c>
      <c r="E4" s="5"/>
      <c r="F4" s="5" t="s">
        <v>65</v>
      </c>
      <c r="G4" s="7" t="s">
        <v>114</v>
      </c>
      <c r="H4" s="5" t="s">
        <v>115</v>
      </c>
      <c r="I4" s="5" t="s">
        <v>116</v>
      </c>
      <c r="J4" s="5" t="s">
        <v>117</v>
      </c>
      <c r="K4" s="5" t="s">
        <v>118</v>
      </c>
      <c r="L4" s="5" t="s">
        <v>4</v>
      </c>
      <c r="M4" s="5" t="s">
        <v>112</v>
      </c>
      <c r="N4" s="20">
        <f>K5-SUM(G7:G749)</f>
        <v>0</v>
      </c>
      <c r="O4" s="50">
        <f>C5+D5+M5-L5</f>
        <v>2.0044</v>
      </c>
      <c r="P4" s="31"/>
    </row>
    <row r="5" s="38" customFormat="1" hidden="1" spans="1:16">
      <c r="A5" s="5"/>
      <c r="B5" s="237">
        <f>SUM(B6:B6)</f>
        <v>5</v>
      </c>
      <c r="C5" s="42">
        <f>SUM(C6:C6)</f>
        <v>2.0044</v>
      </c>
      <c r="D5" s="51">
        <f>SUM(D6:D6)</f>
        <v>0</v>
      </c>
      <c r="E5" s="43" t="s">
        <v>120</v>
      </c>
      <c r="F5" s="44">
        <f t="shared" ref="F5:M5" si="0">SUM(F6:F6)</f>
        <v>5</v>
      </c>
      <c r="G5" s="44">
        <f t="shared" si="0"/>
        <v>5</v>
      </c>
      <c r="H5" s="44">
        <f t="shared" si="0"/>
        <v>0</v>
      </c>
      <c r="I5" s="44">
        <f t="shared" si="0"/>
        <v>0</v>
      </c>
      <c r="J5" s="44">
        <f t="shared" si="0"/>
        <v>0</v>
      </c>
      <c r="K5" s="51">
        <f t="shared" si="0"/>
        <v>20044</v>
      </c>
      <c r="L5" s="42">
        <f t="shared" si="0"/>
        <v>2.0044</v>
      </c>
      <c r="M5" s="51">
        <f t="shared" si="0"/>
        <v>2.0044</v>
      </c>
      <c r="N5" s="20">
        <f t="shared" ref="N5:N6" si="1">F5-G5-H5-I5-J5</f>
        <v>0</v>
      </c>
      <c r="O5" s="31"/>
      <c r="P5" s="31"/>
    </row>
    <row r="6" s="39" customFormat="1" ht="19.95" hidden="1" customHeight="1" spans="1:16">
      <c r="A6" s="5"/>
      <c r="B6" s="19">
        <f>COUNTIFS($E$7:$E$1892,E6,$M$7:$M$1892,"十四五")</f>
        <v>5</v>
      </c>
      <c r="C6" s="45">
        <f>SUMPRODUCT(($E$7:$E$800=E6)*($M$7:$M$800="十四五")*($G$7:$G$800))/10000</f>
        <v>2.0044</v>
      </c>
      <c r="D6" s="53">
        <f>SUMPRODUCT(($E$7:$E$800=E6)*($M$7:$M$800="远期")*($G$7:$G$800))/10000</f>
        <v>0</v>
      </c>
      <c r="E6" s="46" t="s">
        <v>121</v>
      </c>
      <c r="F6" s="47">
        <f>COUNTIFS($E$7:$E$749,E6)</f>
        <v>5</v>
      </c>
      <c r="G6" s="47">
        <f>COUNTIFS($E$7:$E$749,E6,$G$7:$G$749,"&lt;10000")</f>
        <v>5</v>
      </c>
      <c r="H6" s="47">
        <f>COUNTIFS($E$7:$E$749,E6,$G$7:$G$749,"&gt;=10000",$G$7:$G$749,"&lt;50000")</f>
        <v>0</v>
      </c>
      <c r="I6" s="47">
        <f>COUNTIFS($E$7:$E$749,E6,$G$7:$G$749,"&gt;=50000",$G$7:$G$749,"&lt;100000")</f>
        <v>0</v>
      </c>
      <c r="J6" s="47">
        <f>COUNTIFS($E$7:$E$749,E6,$G$7:$G$749,"&gt;=100000")</f>
        <v>0</v>
      </c>
      <c r="K6" s="53">
        <f>SUMIF($E$7:$E$749,$E6,$G$7:$G$749)</f>
        <v>20044</v>
      </c>
      <c r="L6" s="45">
        <f t="shared" ref="L6" si="2">K6/10000</f>
        <v>2.0044</v>
      </c>
      <c r="M6" s="53">
        <f>SUMPRODUCT(($E$7:$E$800=E6)*($M$7:$M$800="十四五")*($G$7:$G$800))/10000</f>
        <v>2.0044</v>
      </c>
      <c r="N6" s="27">
        <f t="shared" si="1"/>
        <v>0</v>
      </c>
      <c r="O6" s="55"/>
      <c r="P6" s="55"/>
    </row>
    <row r="7" s="3" customFormat="1" ht="38.25" spans="1:15">
      <c r="A7" s="90">
        <v>1</v>
      </c>
      <c r="B7" s="238" t="s">
        <v>140</v>
      </c>
      <c r="C7" s="90" t="s">
        <v>127</v>
      </c>
      <c r="D7" s="239" t="s">
        <v>141</v>
      </c>
      <c r="E7" s="90" t="s">
        <v>121</v>
      </c>
      <c r="F7" s="14" t="s">
        <v>142</v>
      </c>
      <c r="G7" s="90">
        <v>3825</v>
      </c>
      <c r="H7" s="90">
        <f t="shared" ref="H7:H11" si="3">G7</f>
        <v>3825</v>
      </c>
      <c r="I7" s="90"/>
      <c r="J7" s="90"/>
      <c r="K7" s="90"/>
      <c r="L7" s="90" t="s">
        <v>143</v>
      </c>
      <c r="M7" s="14" t="s">
        <v>125</v>
      </c>
      <c r="N7" s="36">
        <v>4.5</v>
      </c>
      <c r="O7" s="179">
        <f t="shared" ref="O7:O11" si="4">G7/N7</f>
        <v>850</v>
      </c>
    </row>
    <row r="8" s="3" customFormat="1" ht="38.25" spans="1:15">
      <c r="A8" s="90">
        <v>2</v>
      </c>
      <c r="B8" s="238" t="s">
        <v>144</v>
      </c>
      <c r="C8" s="90" t="s">
        <v>127</v>
      </c>
      <c r="D8" s="239" t="s">
        <v>145</v>
      </c>
      <c r="E8" s="90" t="s">
        <v>121</v>
      </c>
      <c r="F8" s="14" t="s">
        <v>146</v>
      </c>
      <c r="G8" s="90">
        <v>4199</v>
      </c>
      <c r="H8" s="90">
        <f t="shared" si="3"/>
        <v>4199</v>
      </c>
      <c r="I8" s="90"/>
      <c r="J8" s="90"/>
      <c r="K8" s="90"/>
      <c r="L8" s="90"/>
      <c r="M8" s="14" t="s">
        <v>125</v>
      </c>
      <c r="N8" s="36">
        <v>4.56</v>
      </c>
      <c r="O8" s="179">
        <f t="shared" si="4"/>
        <v>920.833333333333</v>
      </c>
    </row>
    <row r="9" s="3" customFormat="1" ht="38.25" spans="1:15">
      <c r="A9" s="90">
        <v>3</v>
      </c>
      <c r="B9" s="238" t="s">
        <v>147</v>
      </c>
      <c r="C9" s="90" t="s">
        <v>127</v>
      </c>
      <c r="D9" s="239" t="s">
        <v>148</v>
      </c>
      <c r="E9" s="90" t="s">
        <v>121</v>
      </c>
      <c r="F9" s="14" t="s">
        <v>149</v>
      </c>
      <c r="G9" s="90">
        <v>5520</v>
      </c>
      <c r="H9" s="90">
        <f t="shared" si="3"/>
        <v>5520</v>
      </c>
      <c r="I9" s="90"/>
      <c r="J9" s="90"/>
      <c r="K9" s="90"/>
      <c r="L9" s="90"/>
      <c r="M9" s="14" t="s">
        <v>125</v>
      </c>
      <c r="N9" s="36">
        <v>6.5</v>
      </c>
      <c r="O9" s="179">
        <f t="shared" si="4"/>
        <v>849.230769230769</v>
      </c>
    </row>
    <row r="10" s="3" customFormat="1" ht="38.25" spans="1:15">
      <c r="A10" s="90">
        <v>4</v>
      </c>
      <c r="B10" s="238" t="s">
        <v>150</v>
      </c>
      <c r="C10" s="90" t="s">
        <v>127</v>
      </c>
      <c r="D10" s="239" t="s">
        <v>151</v>
      </c>
      <c r="E10" s="90" t="s">
        <v>121</v>
      </c>
      <c r="F10" s="14" t="s">
        <v>152</v>
      </c>
      <c r="G10" s="90">
        <v>700</v>
      </c>
      <c r="H10" s="90">
        <f t="shared" si="3"/>
        <v>700</v>
      </c>
      <c r="I10" s="90"/>
      <c r="J10" s="90"/>
      <c r="K10" s="90"/>
      <c r="L10" s="90"/>
      <c r="M10" s="14" t="s">
        <v>125</v>
      </c>
      <c r="N10" s="36">
        <v>0.7</v>
      </c>
      <c r="O10" s="179">
        <f t="shared" si="4"/>
        <v>1000</v>
      </c>
    </row>
    <row r="11" s="3" customFormat="1" ht="38.25" spans="1:15">
      <c r="A11" s="90">
        <v>5</v>
      </c>
      <c r="B11" s="238" t="s">
        <v>153</v>
      </c>
      <c r="C11" s="90" t="s">
        <v>127</v>
      </c>
      <c r="D11" s="239" t="s">
        <v>154</v>
      </c>
      <c r="E11" s="90" t="s">
        <v>121</v>
      </c>
      <c r="F11" s="14" t="s">
        <v>155</v>
      </c>
      <c r="G11" s="90">
        <v>5800</v>
      </c>
      <c r="H11" s="90">
        <f t="shared" si="3"/>
        <v>5800</v>
      </c>
      <c r="I11" s="90"/>
      <c r="J11" s="90"/>
      <c r="K11" s="90"/>
      <c r="L11" s="90"/>
      <c r="M11" s="14" t="s">
        <v>125</v>
      </c>
      <c r="N11" s="36">
        <v>3.7</v>
      </c>
      <c r="O11" s="179">
        <f t="shared" si="4"/>
        <v>1567.56756756757</v>
      </c>
    </row>
    <row r="12" ht="24.15" customHeight="1" spans="1:13">
      <c r="A12" s="240"/>
      <c r="C12" s="40">
        <v>5.26</v>
      </c>
      <c r="M12" s="31"/>
    </row>
  </sheetData>
  <autoFilter ref="C1:C12">
    <extLst/>
  </autoFilter>
  <sortState ref="A7:P11">
    <sortCondition ref="E7:E11" customList="楚雄市,双柏县,牟定县,南华县,姚安县,大姚县,永仁县,元谋县,武定县,禄丰县"/>
  </sortState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$1:B$1048576">
    <cfRule type="duplicateValues" dxfId="0" priority="1"/>
  </conditionalFormatting>
  <conditionalFormatting sqref="O$1:O$1048576">
    <cfRule type="cellIs" dxfId="1" priority="3" operator="greaterThan">
      <formula>750</formula>
    </cfRule>
  </conditionalFormatting>
  <printOptions horizontalCentered="1"/>
  <pageMargins left="1.18110236220472" right="0.590551181102362" top="0.62992125984252" bottom="0.590551181102362" header="0.31496062992126" footer="0.31496062992126"/>
  <pageSetup paperSize="8" scale="90" orientation="landscape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6"/>
  <sheetViews>
    <sheetView view="pageBreakPreview" zoomScaleNormal="85" workbookViewId="0">
      <pane xSplit="2" ySplit="6" topLeftCell="D8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3.5"/>
  <cols>
    <col min="1" max="1" width="6.66666666666667" style="208" customWidth="1"/>
    <col min="2" max="2" width="24.3333333333333" style="228" customWidth="1"/>
    <col min="3" max="3" width="9.21666666666667" style="208" customWidth="1"/>
    <col min="4" max="4" width="69.1083333333333" style="228" customWidth="1"/>
    <col min="5" max="5" width="9.775" style="208" customWidth="1"/>
    <col min="6" max="6" width="12.4416666666667" style="208" customWidth="1"/>
    <col min="7" max="7" width="9.775" style="229" customWidth="1"/>
    <col min="8" max="8" width="10.6666666666667" style="208" customWidth="1"/>
    <col min="9" max="9" width="11" style="208" customWidth="1"/>
    <col min="10" max="10" width="10.775" style="208" customWidth="1"/>
    <col min="11" max="11" width="10.6666666666667" style="208" customWidth="1"/>
    <col min="12" max="12" width="19.4416666666667" style="208" customWidth="1"/>
    <col min="13" max="13" width="15" style="185" customWidth="1"/>
    <col min="14" max="14" width="9" style="208"/>
    <col min="15" max="15" width="10.8833333333333" style="208" customWidth="1"/>
    <col min="16" max="16384" width="9" style="143"/>
  </cols>
  <sheetData>
    <row r="1" ht="22.2" customHeight="1" spans="1:13">
      <c r="A1" s="79" t="s">
        <v>156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ht="19.95" customHeight="1" spans="1:13">
      <c r="A2" s="7" t="s">
        <v>98</v>
      </c>
      <c r="B2" s="7" t="s">
        <v>99</v>
      </c>
      <c r="C2" s="7" t="s">
        <v>100</v>
      </c>
      <c r="D2" s="7" t="s">
        <v>101</v>
      </c>
      <c r="E2" s="7" t="s">
        <v>102</v>
      </c>
      <c r="F2" s="7" t="s">
        <v>103</v>
      </c>
      <c r="G2" s="223" t="s">
        <v>104</v>
      </c>
      <c r="H2" s="211" t="s">
        <v>105</v>
      </c>
      <c r="I2" s="211"/>
      <c r="J2" s="211"/>
      <c r="K2" s="211"/>
      <c r="L2" s="7" t="s">
        <v>106</v>
      </c>
      <c r="M2" s="196" t="s">
        <v>107</v>
      </c>
    </row>
    <row r="3" ht="31.95" customHeight="1" spans="1:14">
      <c r="A3" s="7"/>
      <c r="B3" s="7"/>
      <c r="C3" s="7"/>
      <c r="D3" s="7"/>
      <c r="E3" s="7"/>
      <c r="F3" s="7"/>
      <c r="G3" s="223"/>
      <c r="H3" s="5" t="s">
        <v>108</v>
      </c>
      <c r="I3" s="5" t="s">
        <v>109</v>
      </c>
      <c r="J3" s="5" t="s">
        <v>110</v>
      </c>
      <c r="K3" s="5" t="s">
        <v>111</v>
      </c>
      <c r="L3" s="7"/>
      <c r="M3" s="196"/>
      <c r="N3" s="208">
        <v>1.2</v>
      </c>
    </row>
    <row r="4" s="185" customFormat="1" ht="40.5" hidden="1" spans="1:16">
      <c r="A4" s="7"/>
      <c r="B4" s="7" t="s">
        <v>67</v>
      </c>
      <c r="C4" s="7" t="s">
        <v>112</v>
      </c>
      <c r="D4" s="7" t="s">
        <v>113</v>
      </c>
      <c r="E4" s="7"/>
      <c r="F4" s="7" t="s">
        <v>65</v>
      </c>
      <c r="G4" s="7" t="s">
        <v>114</v>
      </c>
      <c r="H4" s="7" t="s">
        <v>115</v>
      </c>
      <c r="I4" s="7" t="s">
        <v>116</v>
      </c>
      <c r="J4" s="7" t="s">
        <v>117</v>
      </c>
      <c r="K4" s="7" t="s">
        <v>104</v>
      </c>
      <c r="L4" s="7" t="s">
        <v>119</v>
      </c>
      <c r="M4" s="7" t="s">
        <v>112</v>
      </c>
      <c r="N4" s="197">
        <f>K5-SUM(G7:G1578)</f>
        <v>0</v>
      </c>
      <c r="O4" s="198">
        <f>C5+D5+M5-L5</f>
        <v>-5.82244475160899</v>
      </c>
      <c r="P4" s="199"/>
    </row>
    <row r="5" s="185" customFormat="1" hidden="1" spans="1:16">
      <c r="A5" s="7"/>
      <c r="B5" s="224">
        <f>SUM(B6:B6)</f>
        <v>7</v>
      </c>
      <c r="C5" s="42">
        <f>SUM(C6:C6)</f>
        <v>2.01016</v>
      </c>
      <c r="D5" s="90">
        <f>SUM(D6:D6)</f>
        <v>0</v>
      </c>
      <c r="E5" s="43" t="s">
        <v>120</v>
      </c>
      <c r="F5" s="44">
        <f t="shared" ref="F5:M5" si="0">SUM(F6:F6)</f>
        <v>48</v>
      </c>
      <c r="G5" s="44">
        <f t="shared" si="0"/>
        <v>48</v>
      </c>
      <c r="H5" s="44">
        <f t="shared" si="0"/>
        <v>0</v>
      </c>
      <c r="I5" s="44">
        <f t="shared" si="0"/>
        <v>0</v>
      </c>
      <c r="J5" s="44">
        <f t="shared" si="0"/>
        <v>0</v>
      </c>
      <c r="K5" s="90">
        <f t="shared" si="0"/>
        <v>98427.6475160899</v>
      </c>
      <c r="L5" s="86">
        <f t="shared" si="0"/>
        <v>9.84276475160899</v>
      </c>
      <c r="M5" s="90">
        <f t="shared" si="0"/>
        <v>2.01016</v>
      </c>
      <c r="N5" s="197">
        <f t="shared" ref="N5:N6" si="1">F5-G5-H5-I5-J5</f>
        <v>0</v>
      </c>
      <c r="O5" s="199"/>
      <c r="P5" s="199"/>
    </row>
    <row r="6" s="186" customFormat="1" ht="19.95" hidden="1" customHeight="1" spans="1:16">
      <c r="A6" s="7"/>
      <c r="B6" s="7">
        <f>COUNTIFS($E$7:$E$1622,E6,$M$7:$M$1622,"十四五")</f>
        <v>7</v>
      </c>
      <c r="C6" s="45">
        <f>SUMPRODUCT(($E$7:$E$1629=E6)*($M$7:$M$1629="十四五")*($G$7:$G$1629))/10000</f>
        <v>2.01016</v>
      </c>
      <c r="D6" s="91">
        <f>SUMPRODUCT(($E$7:$E$1629=E6)*($M$7:$M$1629="远期")*($G$7:$G$1629))/10000</f>
        <v>0</v>
      </c>
      <c r="E6" s="46" t="s">
        <v>121</v>
      </c>
      <c r="F6" s="47">
        <f>COUNTIFS($E$7:$E$1578,E6)</f>
        <v>48</v>
      </c>
      <c r="G6" s="47">
        <f>COUNTIFS($E$7:$E$1578,E6,$G$7:$G$1578,"&lt;10000")</f>
        <v>48</v>
      </c>
      <c r="H6" s="47">
        <f>COUNTIFS($E$7:$E$1578,E6,$G$7:$G$1578,"&gt;=10000",$G$7:$G$1578,"&lt;50000")</f>
        <v>0</v>
      </c>
      <c r="I6" s="47">
        <f>COUNTIFS($E$7:$E$1578,E6,$G$7:$G$1578,"&gt;=50000",$G$7:$G$1578,"&lt;100000")</f>
        <v>0</v>
      </c>
      <c r="J6" s="47">
        <f>COUNTIFS($E$7:$E$1578,E6,$G$7:$G$1578,"&gt;=100000")</f>
        <v>0</v>
      </c>
      <c r="K6" s="91">
        <f>SUMIF($E$7:$E$1578,$E6,$G$7:$G$1578)</f>
        <v>98427.6475160899</v>
      </c>
      <c r="L6" s="87">
        <f>K6/10000</f>
        <v>9.84276475160899</v>
      </c>
      <c r="M6" s="91">
        <f>SUMPRODUCT(($E$7:$E$1629=E6)*($M$7:$M$1629="十四五")*($G$7:$G$1629))/10000</f>
        <v>2.01016</v>
      </c>
      <c r="N6" s="200">
        <f t="shared" si="1"/>
        <v>0</v>
      </c>
      <c r="O6" s="201"/>
      <c r="P6" s="201"/>
    </row>
    <row r="7" s="226" customFormat="1" ht="50.4" customHeight="1" spans="1:15">
      <c r="A7" s="230">
        <v>1</v>
      </c>
      <c r="B7" s="231" t="s">
        <v>157</v>
      </c>
      <c r="C7" s="230" t="s">
        <v>127</v>
      </c>
      <c r="D7" s="231" t="s">
        <v>158</v>
      </c>
      <c r="E7" s="230" t="s">
        <v>121</v>
      </c>
      <c r="F7" s="14" t="s">
        <v>146</v>
      </c>
      <c r="G7" s="230">
        <v>3285</v>
      </c>
      <c r="H7" s="230">
        <f t="shared" ref="H7:H54" si="2">G7</f>
        <v>3285</v>
      </c>
      <c r="I7" s="230"/>
      <c r="J7" s="230"/>
      <c r="K7" s="230"/>
      <c r="L7" s="230" t="s">
        <v>159</v>
      </c>
      <c r="M7" s="14" t="s">
        <v>125</v>
      </c>
      <c r="N7" s="56">
        <v>4.5</v>
      </c>
      <c r="O7" s="74">
        <f t="shared" ref="O7:O54" si="3">G7/N7</f>
        <v>730</v>
      </c>
    </row>
    <row r="8" s="226" customFormat="1" ht="50.4" customHeight="1" spans="1:15">
      <c r="A8" s="230">
        <v>2</v>
      </c>
      <c r="B8" s="231" t="s">
        <v>160</v>
      </c>
      <c r="C8" s="230" t="s">
        <v>127</v>
      </c>
      <c r="D8" s="231" t="s">
        <v>161</v>
      </c>
      <c r="E8" s="230" t="s">
        <v>121</v>
      </c>
      <c r="F8" s="14" t="s">
        <v>146</v>
      </c>
      <c r="G8" s="230">
        <v>2600</v>
      </c>
      <c r="H8" s="230">
        <f t="shared" si="2"/>
        <v>2600</v>
      </c>
      <c r="I8" s="230"/>
      <c r="J8" s="230"/>
      <c r="K8" s="230"/>
      <c r="L8" s="230" t="s">
        <v>159</v>
      </c>
      <c r="M8" s="14" t="s">
        <v>125</v>
      </c>
      <c r="N8" s="56">
        <v>3.575</v>
      </c>
      <c r="O8" s="74">
        <f t="shared" si="3"/>
        <v>727.272727272727</v>
      </c>
    </row>
    <row r="9" s="226" customFormat="1" ht="50.4" customHeight="1" spans="1:15">
      <c r="A9" s="230">
        <v>3</v>
      </c>
      <c r="B9" s="231" t="s">
        <v>162</v>
      </c>
      <c r="C9" s="230" t="s">
        <v>127</v>
      </c>
      <c r="D9" s="231" t="s">
        <v>163</v>
      </c>
      <c r="E9" s="230" t="s">
        <v>121</v>
      </c>
      <c r="F9" s="14" t="s">
        <v>146</v>
      </c>
      <c r="G9" s="230">
        <v>1280</v>
      </c>
      <c r="H9" s="230">
        <f t="shared" si="2"/>
        <v>1280</v>
      </c>
      <c r="I9" s="230"/>
      <c r="J9" s="230"/>
      <c r="K9" s="230"/>
      <c r="L9" s="230" t="s">
        <v>159</v>
      </c>
      <c r="M9" s="14" t="s">
        <v>125</v>
      </c>
      <c r="N9" s="56">
        <v>4</v>
      </c>
      <c r="O9" s="74">
        <f t="shared" si="3"/>
        <v>320</v>
      </c>
    </row>
    <row r="10" s="226" customFormat="1" ht="50.4" customHeight="1" spans="1:15">
      <c r="A10" s="230">
        <v>4</v>
      </c>
      <c r="B10" s="231" t="s">
        <v>164</v>
      </c>
      <c r="C10" s="230" t="s">
        <v>127</v>
      </c>
      <c r="D10" s="231" t="s">
        <v>165</v>
      </c>
      <c r="E10" s="230" t="s">
        <v>121</v>
      </c>
      <c r="F10" s="14" t="s">
        <v>146</v>
      </c>
      <c r="G10" s="230">
        <v>1730</v>
      </c>
      <c r="H10" s="230">
        <f t="shared" si="2"/>
        <v>1730</v>
      </c>
      <c r="I10" s="230"/>
      <c r="J10" s="230"/>
      <c r="K10" s="230"/>
      <c r="L10" s="230" t="s">
        <v>159</v>
      </c>
      <c r="M10" s="14" t="s">
        <v>125</v>
      </c>
      <c r="N10" s="56">
        <v>5.4</v>
      </c>
      <c r="O10" s="74">
        <f t="shared" si="3"/>
        <v>320.37037037037</v>
      </c>
    </row>
    <row r="11" s="226" customFormat="1" ht="50.4" customHeight="1" spans="1:15">
      <c r="A11" s="230">
        <v>5</v>
      </c>
      <c r="B11" s="231" t="s">
        <v>166</v>
      </c>
      <c r="C11" s="230" t="s">
        <v>127</v>
      </c>
      <c r="D11" s="231" t="s">
        <v>167</v>
      </c>
      <c r="E11" s="230" t="s">
        <v>121</v>
      </c>
      <c r="F11" s="14" t="s">
        <v>146</v>
      </c>
      <c r="G11" s="230">
        <v>5474.68</v>
      </c>
      <c r="H11" s="230">
        <f t="shared" si="2"/>
        <v>5474.68</v>
      </c>
      <c r="I11" s="230"/>
      <c r="J11" s="230"/>
      <c r="K11" s="230"/>
      <c r="L11" s="230" t="s">
        <v>159</v>
      </c>
      <c r="M11" s="14" t="s">
        <v>125</v>
      </c>
      <c r="N11" s="56">
        <v>6</v>
      </c>
      <c r="O11" s="74">
        <f t="shared" si="3"/>
        <v>912.446666666667</v>
      </c>
    </row>
    <row r="12" s="226" customFormat="1" ht="50.4" customHeight="1" spans="1:15">
      <c r="A12" s="230">
        <v>6</v>
      </c>
      <c r="B12" s="231" t="s">
        <v>168</v>
      </c>
      <c r="C12" s="230" t="s">
        <v>127</v>
      </c>
      <c r="D12" s="231" t="s">
        <v>169</v>
      </c>
      <c r="E12" s="230" t="s">
        <v>121</v>
      </c>
      <c r="F12" s="14" t="s">
        <v>146</v>
      </c>
      <c r="G12" s="230">
        <v>2184.16</v>
      </c>
      <c r="H12" s="230">
        <f t="shared" si="2"/>
        <v>2184.16</v>
      </c>
      <c r="I12" s="230"/>
      <c r="J12" s="230"/>
      <c r="K12" s="230"/>
      <c r="L12" s="230" t="s">
        <v>159</v>
      </c>
      <c r="M12" s="14" t="s">
        <v>125</v>
      </c>
      <c r="N12" s="56">
        <v>3.3</v>
      </c>
      <c r="O12" s="74">
        <f t="shared" si="3"/>
        <v>661.866666666667</v>
      </c>
    </row>
    <row r="13" s="226" customFormat="1" ht="50.4" customHeight="1" spans="1:15">
      <c r="A13" s="230">
        <v>7</v>
      </c>
      <c r="B13" s="231" t="s">
        <v>170</v>
      </c>
      <c r="C13" s="230" t="s">
        <v>127</v>
      </c>
      <c r="D13" s="231" t="s">
        <v>171</v>
      </c>
      <c r="E13" s="230" t="s">
        <v>121</v>
      </c>
      <c r="F13" s="14" t="s">
        <v>146</v>
      </c>
      <c r="G13" s="230">
        <v>3547.76</v>
      </c>
      <c r="H13" s="230">
        <f t="shared" si="2"/>
        <v>3547.76</v>
      </c>
      <c r="I13" s="230"/>
      <c r="J13" s="230"/>
      <c r="K13" s="230"/>
      <c r="L13" s="230" t="s">
        <v>159</v>
      </c>
      <c r="M13" s="14" t="s">
        <v>125</v>
      </c>
      <c r="N13" s="56">
        <v>4.9</v>
      </c>
      <c r="O13" s="74">
        <f t="shared" si="3"/>
        <v>724.032653061224</v>
      </c>
    </row>
    <row r="14" s="227" customFormat="1" ht="50.4" hidden="1" customHeight="1" spans="1:15">
      <c r="A14" s="230">
        <v>8</v>
      </c>
      <c r="B14" s="231" t="s">
        <v>172</v>
      </c>
      <c r="C14" s="230" t="s">
        <v>127</v>
      </c>
      <c r="D14" s="231" t="s">
        <v>173</v>
      </c>
      <c r="E14" s="230" t="s">
        <v>121</v>
      </c>
      <c r="F14" s="14" t="s">
        <v>174</v>
      </c>
      <c r="G14" s="230">
        <v>2000</v>
      </c>
      <c r="H14" s="230">
        <f t="shared" si="2"/>
        <v>2000</v>
      </c>
      <c r="I14" s="230"/>
      <c r="J14" s="230"/>
      <c r="K14" s="230"/>
      <c r="L14" s="230" t="s">
        <v>159</v>
      </c>
      <c r="M14" s="65" t="s">
        <v>175</v>
      </c>
      <c r="N14" s="57">
        <v>5</v>
      </c>
      <c r="O14" s="235">
        <f t="shared" si="3"/>
        <v>400</v>
      </c>
    </row>
    <row r="15" s="227" customFormat="1" ht="50.4" hidden="1" customHeight="1" spans="1:15">
      <c r="A15" s="230">
        <v>9</v>
      </c>
      <c r="B15" s="231" t="s">
        <v>176</v>
      </c>
      <c r="C15" s="230" t="s">
        <v>127</v>
      </c>
      <c r="D15" s="231" t="s">
        <v>177</v>
      </c>
      <c r="E15" s="230" t="s">
        <v>121</v>
      </c>
      <c r="F15" s="14" t="s">
        <v>174</v>
      </c>
      <c r="G15" s="230">
        <v>3950</v>
      </c>
      <c r="H15" s="230">
        <f t="shared" si="2"/>
        <v>3950</v>
      </c>
      <c r="I15" s="230"/>
      <c r="J15" s="230"/>
      <c r="K15" s="230"/>
      <c r="L15" s="230" t="s">
        <v>159</v>
      </c>
      <c r="M15" s="65" t="s">
        <v>175</v>
      </c>
      <c r="N15" s="57">
        <v>5.2</v>
      </c>
      <c r="O15" s="235">
        <f t="shared" si="3"/>
        <v>759.615384615385</v>
      </c>
    </row>
    <row r="16" s="227" customFormat="1" ht="50.4" hidden="1" customHeight="1" spans="1:15">
      <c r="A16" s="230">
        <v>10</v>
      </c>
      <c r="B16" s="231" t="s">
        <v>178</v>
      </c>
      <c r="C16" s="230" t="s">
        <v>127</v>
      </c>
      <c r="D16" s="231" t="s">
        <v>179</v>
      </c>
      <c r="E16" s="230" t="s">
        <v>121</v>
      </c>
      <c r="F16" s="14" t="s">
        <v>174</v>
      </c>
      <c r="G16" s="230">
        <v>3950</v>
      </c>
      <c r="H16" s="230">
        <f t="shared" si="2"/>
        <v>3950</v>
      </c>
      <c r="I16" s="230"/>
      <c r="J16" s="230"/>
      <c r="K16" s="230"/>
      <c r="L16" s="230" t="s">
        <v>159</v>
      </c>
      <c r="M16" s="65" t="s">
        <v>175</v>
      </c>
      <c r="N16" s="57">
        <v>5.2</v>
      </c>
      <c r="O16" s="235">
        <f t="shared" si="3"/>
        <v>759.615384615385</v>
      </c>
    </row>
    <row r="17" s="227" customFormat="1" ht="50.4" hidden="1" customHeight="1" spans="1:15">
      <c r="A17" s="230">
        <v>11</v>
      </c>
      <c r="B17" s="231" t="s">
        <v>180</v>
      </c>
      <c r="C17" s="230" t="s">
        <v>127</v>
      </c>
      <c r="D17" s="231" t="s">
        <v>181</v>
      </c>
      <c r="E17" s="230" t="s">
        <v>121</v>
      </c>
      <c r="F17" s="14" t="s">
        <v>174</v>
      </c>
      <c r="G17" s="230">
        <v>2600</v>
      </c>
      <c r="H17" s="230">
        <f t="shared" si="2"/>
        <v>2600</v>
      </c>
      <c r="I17" s="230"/>
      <c r="J17" s="230"/>
      <c r="K17" s="230"/>
      <c r="L17" s="230" t="s">
        <v>159</v>
      </c>
      <c r="M17" s="65" t="s">
        <v>175</v>
      </c>
      <c r="N17" s="57">
        <v>4</v>
      </c>
      <c r="O17" s="235">
        <f t="shared" si="3"/>
        <v>650</v>
      </c>
    </row>
    <row r="18" s="227" customFormat="1" ht="50.4" hidden="1" customHeight="1" spans="1:15">
      <c r="A18" s="230">
        <v>12</v>
      </c>
      <c r="B18" s="231" t="s">
        <v>182</v>
      </c>
      <c r="C18" s="230" t="s">
        <v>127</v>
      </c>
      <c r="D18" s="231" t="s">
        <v>183</v>
      </c>
      <c r="E18" s="230" t="s">
        <v>121</v>
      </c>
      <c r="F18" s="14" t="s">
        <v>174</v>
      </c>
      <c r="G18" s="230">
        <v>2600</v>
      </c>
      <c r="H18" s="230">
        <f t="shared" si="2"/>
        <v>2600</v>
      </c>
      <c r="I18" s="230"/>
      <c r="J18" s="230"/>
      <c r="K18" s="230"/>
      <c r="L18" s="230" t="s">
        <v>159</v>
      </c>
      <c r="M18" s="65" t="s">
        <v>175</v>
      </c>
      <c r="N18" s="57">
        <v>4</v>
      </c>
      <c r="O18" s="235">
        <f t="shared" si="3"/>
        <v>650</v>
      </c>
    </row>
    <row r="19" s="227" customFormat="1" ht="50.4" hidden="1" customHeight="1" spans="1:15">
      <c r="A19" s="230">
        <v>13</v>
      </c>
      <c r="B19" s="231" t="s">
        <v>184</v>
      </c>
      <c r="C19" s="230" t="s">
        <v>127</v>
      </c>
      <c r="D19" s="231" t="s">
        <v>185</v>
      </c>
      <c r="E19" s="230" t="s">
        <v>121</v>
      </c>
      <c r="F19" s="14" t="s">
        <v>174</v>
      </c>
      <c r="G19" s="230">
        <v>796.5</v>
      </c>
      <c r="H19" s="230">
        <f t="shared" si="2"/>
        <v>796.5</v>
      </c>
      <c r="I19" s="230"/>
      <c r="J19" s="230"/>
      <c r="K19" s="230"/>
      <c r="L19" s="230" t="s">
        <v>159</v>
      </c>
      <c r="M19" s="65" t="s">
        <v>175</v>
      </c>
      <c r="N19" s="57">
        <v>2.7</v>
      </c>
      <c r="O19" s="235">
        <f t="shared" si="3"/>
        <v>295</v>
      </c>
    </row>
    <row r="20" s="227" customFormat="1" ht="50.4" hidden="1" customHeight="1" spans="1:15">
      <c r="A20" s="230">
        <v>14</v>
      </c>
      <c r="B20" s="231" t="s">
        <v>186</v>
      </c>
      <c r="C20" s="230" t="s">
        <v>127</v>
      </c>
      <c r="D20" s="231" t="s">
        <v>187</v>
      </c>
      <c r="E20" s="230" t="s">
        <v>121</v>
      </c>
      <c r="F20" s="14" t="s">
        <v>174</v>
      </c>
      <c r="G20" s="230">
        <v>3130</v>
      </c>
      <c r="H20" s="230">
        <f t="shared" si="2"/>
        <v>3130</v>
      </c>
      <c r="I20" s="230"/>
      <c r="J20" s="230"/>
      <c r="K20" s="230"/>
      <c r="L20" s="230" t="s">
        <v>159</v>
      </c>
      <c r="M20" s="65" t="s">
        <v>175</v>
      </c>
      <c r="N20" s="57">
        <v>8.7</v>
      </c>
      <c r="O20" s="235">
        <f t="shared" si="3"/>
        <v>359.770114942529</v>
      </c>
    </row>
    <row r="21" s="227" customFormat="1" ht="50.4" hidden="1" customHeight="1" spans="1:15">
      <c r="A21" s="230">
        <v>15</v>
      </c>
      <c r="B21" s="231" t="s">
        <v>188</v>
      </c>
      <c r="C21" s="230" t="s">
        <v>127</v>
      </c>
      <c r="D21" s="231" t="s">
        <v>189</v>
      </c>
      <c r="E21" s="230" t="s">
        <v>121</v>
      </c>
      <c r="F21" s="14" t="s">
        <v>174</v>
      </c>
      <c r="G21" s="230">
        <v>3100</v>
      </c>
      <c r="H21" s="230">
        <f t="shared" si="2"/>
        <v>3100</v>
      </c>
      <c r="I21" s="230"/>
      <c r="J21" s="230"/>
      <c r="K21" s="230"/>
      <c r="L21" s="230" t="s">
        <v>159</v>
      </c>
      <c r="M21" s="65" t="s">
        <v>175</v>
      </c>
      <c r="N21" s="57">
        <v>8.6</v>
      </c>
      <c r="O21" s="235">
        <f t="shared" si="3"/>
        <v>360.46511627907</v>
      </c>
    </row>
    <row r="22" s="227" customFormat="1" ht="50.4" hidden="1" customHeight="1" spans="1:15">
      <c r="A22" s="230">
        <v>16</v>
      </c>
      <c r="B22" s="231" t="s">
        <v>190</v>
      </c>
      <c r="C22" s="230" t="s">
        <v>127</v>
      </c>
      <c r="D22" s="231" t="s">
        <v>191</v>
      </c>
      <c r="E22" s="230" t="s">
        <v>121</v>
      </c>
      <c r="F22" s="14" t="s">
        <v>174</v>
      </c>
      <c r="G22" s="230">
        <v>1870</v>
      </c>
      <c r="H22" s="230">
        <f t="shared" si="2"/>
        <v>1870</v>
      </c>
      <c r="I22" s="230"/>
      <c r="J22" s="230"/>
      <c r="K22" s="230"/>
      <c r="L22" s="230" t="s">
        <v>159</v>
      </c>
      <c r="M22" s="65" t="s">
        <v>175</v>
      </c>
      <c r="N22" s="57">
        <v>5.2</v>
      </c>
      <c r="O22" s="235">
        <f t="shared" si="3"/>
        <v>359.615384615385</v>
      </c>
    </row>
    <row r="23" s="227" customFormat="1" ht="50.4" hidden="1" customHeight="1" spans="1:16">
      <c r="A23" s="230">
        <v>17</v>
      </c>
      <c r="B23" s="231" t="s">
        <v>192</v>
      </c>
      <c r="C23" s="230" t="s">
        <v>127</v>
      </c>
      <c r="D23" s="231" t="s">
        <v>193</v>
      </c>
      <c r="E23" s="230" t="s">
        <v>121</v>
      </c>
      <c r="F23" s="14" t="s">
        <v>174</v>
      </c>
      <c r="G23" s="230">
        <v>4550</v>
      </c>
      <c r="H23" s="230">
        <f t="shared" si="2"/>
        <v>4550</v>
      </c>
      <c r="I23" s="230"/>
      <c r="J23" s="230"/>
      <c r="K23" s="230"/>
      <c r="L23" s="230" t="s">
        <v>159</v>
      </c>
      <c r="M23" s="65" t="s">
        <v>175</v>
      </c>
      <c r="N23" s="75">
        <v>7</v>
      </c>
      <c r="O23" s="235">
        <f t="shared" si="3"/>
        <v>650</v>
      </c>
      <c r="P23" s="94"/>
    </row>
    <row r="24" s="227" customFormat="1" ht="50.4" hidden="1" customHeight="1" spans="1:16">
      <c r="A24" s="230">
        <v>18</v>
      </c>
      <c r="B24" s="231" t="s">
        <v>194</v>
      </c>
      <c r="C24" s="230" t="s">
        <v>127</v>
      </c>
      <c r="D24" s="231" t="s">
        <v>195</v>
      </c>
      <c r="E24" s="230" t="s">
        <v>121</v>
      </c>
      <c r="F24" s="14" t="s">
        <v>174</v>
      </c>
      <c r="G24" s="230">
        <v>2990</v>
      </c>
      <c r="H24" s="230">
        <f t="shared" si="2"/>
        <v>2990</v>
      </c>
      <c r="I24" s="230"/>
      <c r="J24" s="230"/>
      <c r="K24" s="230"/>
      <c r="L24" s="230" t="s">
        <v>159</v>
      </c>
      <c r="M24" s="65" t="s">
        <v>175</v>
      </c>
      <c r="N24" s="75">
        <v>4.6</v>
      </c>
      <c r="O24" s="235">
        <f t="shared" si="3"/>
        <v>650</v>
      </c>
      <c r="P24" s="94"/>
    </row>
    <row r="25" s="227" customFormat="1" ht="50.4" hidden="1" customHeight="1" spans="1:16">
      <c r="A25" s="230">
        <v>19</v>
      </c>
      <c r="B25" s="232" t="s">
        <v>196</v>
      </c>
      <c r="C25" s="233" t="s">
        <v>127</v>
      </c>
      <c r="D25" s="232" t="s">
        <v>197</v>
      </c>
      <c r="E25" s="233" t="s">
        <v>121</v>
      </c>
      <c r="F25" s="65" t="s">
        <v>174</v>
      </c>
      <c r="G25" s="233">
        <v>2080</v>
      </c>
      <c r="H25" s="233">
        <f t="shared" si="2"/>
        <v>2080</v>
      </c>
      <c r="I25" s="233"/>
      <c r="J25" s="233"/>
      <c r="K25" s="233"/>
      <c r="L25" s="233" t="s">
        <v>159</v>
      </c>
      <c r="M25" s="65" t="s">
        <v>175</v>
      </c>
      <c r="N25" s="75">
        <v>3.2</v>
      </c>
      <c r="O25" s="235">
        <f t="shared" si="3"/>
        <v>650</v>
      </c>
      <c r="P25" s="94"/>
    </row>
    <row r="26" s="227" customFormat="1" ht="50.4" hidden="1" customHeight="1" spans="1:16">
      <c r="A26" s="230">
        <v>20</v>
      </c>
      <c r="B26" s="232" t="s">
        <v>198</v>
      </c>
      <c r="C26" s="233" t="s">
        <v>127</v>
      </c>
      <c r="D26" s="232" t="s">
        <v>199</v>
      </c>
      <c r="E26" s="233" t="s">
        <v>121</v>
      </c>
      <c r="F26" s="65" t="s">
        <v>174</v>
      </c>
      <c r="G26" s="233">
        <v>2600</v>
      </c>
      <c r="H26" s="233">
        <f t="shared" si="2"/>
        <v>2600</v>
      </c>
      <c r="I26" s="233"/>
      <c r="J26" s="233"/>
      <c r="K26" s="233"/>
      <c r="L26" s="233" t="s">
        <v>159</v>
      </c>
      <c r="M26" s="65" t="s">
        <v>175</v>
      </c>
      <c r="N26" s="75">
        <v>4</v>
      </c>
      <c r="O26" s="235">
        <f t="shared" si="3"/>
        <v>650</v>
      </c>
      <c r="P26" s="94"/>
    </row>
    <row r="27" s="227" customFormat="1" ht="50.4" hidden="1" customHeight="1" spans="1:16">
      <c r="A27" s="230">
        <v>21</v>
      </c>
      <c r="B27" s="232" t="s">
        <v>200</v>
      </c>
      <c r="C27" s="233" t="s">
        <v>127</v>
      </c>
      <c r="D27" s="232" t="s">
        <v>201</v>
      </c>
      <c r="E27" s="233" t="s">
        <v>121</v>
      </c>
      <c r="F27" s="65" t="s">
        <v>174</v>
      </c>
      <c r="G27" s="233">
        <v>2275</v>
      </c>
      <c r="H27" s="233">
        <f t="shared" si="2"/>
        <v>2275</v>
      </c>
      <c r="I27" s="233"/>
      <c r="J27" s="233"/>
      <c r="K27" s="233"/>
      <c r="L27" s="233" t="s">
        <v>159</v>
      </c>
      <c r="M27" s="65" t="s">
        <v>175</v>
      </c>
      <c r="N27" s="75">
        <v>3.5</v>
      </c>
      <c r="O27" s="235">
        <f t="shared" si="3"/>
        <v>650</v>
      </c>
      <c r="P27" s="94"/>
    </row>
    <row r="28" s="227" customFormat="1" ht="50.4" hidden="1" customHeight="1" spans="1:16">
      <c r="A28" s="230">
        <v>22</v>
      </c>
      <c r="B28" s="232" t="s">
        <v>202</v>
      </c>
      <c r="C28" s="233" t="s">
        <v>127</v>
      </c>
      <c r="D28" s="232" t="s">
        <v>203</v>
      </c>
      <c r="E28" s="233" t="s">
        <v>121</v>
      </c>
      <c r="F28" s="65" t="s">
        <v>174</v>
      </c>
      <c r="G28" s="233">
        <v>6565</v>
      </c>
      <c r="H28" s="233">
        <f t="shared" si="2"/>
        <v>6565</v>
      </c>
      <c r="I28" s="233"/>
      <c r="J28" s="233"/>
      <c r="K28" s="233"/>
      <c r="L28" s="233" t="s">
        <v>159</v>
      </c>
      <c r="M28" s="65" t="s">
        <v>175</v>
      </c>
      <c r="N28" s="75">
        <v>10.1</v>
      </c>
      <c r="O28" s="235">
        <f t="shared" si="3"/>
        <v>650</v>
      </c>
      <c r="P28" s="94"/>
    </row>
    <row r="29" s="227" customFormat="1" ht="50.4" hidden="1" customHeight="1" spans="1:15">
      <c r="A29" s="230">
        <v>23</v>
      </c>
      <c r="B29" s="232" t="s">
        <v>204</v>
      </c>
      <c r="C29" s="233" t="s">
        <v>127</v>
      </c>
      <c r="D29" s="232" t="s">
        <v>205</v>
      </c>
      <c r="E29" s="233" t="s">
        <v>121</v>
      </c>
      <c r="F29" s="65" t="s">
        <v>174</v>
      </c>
      <c r="G29" s="233">
        <v>3420</v>
      </c>
      <c r="H29" s="233">
        <f t="shared" si="2"/>
        <v>3420</v>
      </c>
      <c r="I29" s="233"/>
      <c r="J29" s="233"/>
      <c r="K29" s="233"/>
      <c r="L29" s="233" t="s">
        <v>159</v>
      </c>
      <c r="M29" s="65" t="s">
        <v>175</v>
      </c>
      <c r="N29" s="57">
        <v>9.5</v>
      </c>
      <c r="O29" s="235">
        <f t="shared" si="3"/>
        <v>360</v>
      </c>
    </row>
    <row r="30" s="227" customFormat="1" ht="50.4" hidden="1" customHeight="1" spans="1:15">
      <c r="A30" s="230">
        <v>24</v>
      </c>
      <c r="B30" s="232" t="s">
        <v>206</v>
      </c>
      <c r="C30" s="233" t="s">
        <v>127</v>
      </c>
      <c r="D30" s="232" t="s">
        <v>207</v>
      </c>
      <c r="E30" s="233" t="s">
        <v>121</v>
      </c>
      <c r="F30" s="65" t="s">
        <v>174</v>
      </c>
      <c r="G30" s="233">
        <v>828</v>
      </c>
      <c r="H30" s="233">
        <f t="shared" si="2"/>
        <v>828</v>
      </c>
      <c r="I30" s="233"/>
      <c r="J30" s="233"/>
      <c r="K30" s="233"/>
      <c r="L30" s="233" t="s">
        <v>159</v>
      </c>
      <c r="M30" s="65" t="s">
        <v>175</v>
      </c>
      <c r="N30" s="57">
        <v>2.3</v>
      </c>
      <c r="O30" s="235">
        <f t="shared" si="3"/>
        <v>360</v>
      </c>
    </row>
    <row r="31" s="227" customFormat="1" ht="50.4" hidden="1" customHeight="1" spans="1:15">
      <c r="A31" s="230">
        <v>25</v>
      </c>
      <c r="B31" s="232" t="s">
        <v>208</v>
      </c>
      <c r="C31" s="233" t="s">
        <v>127</v>
      </c>
      <c r="D31" s="232" t="s">
        <v>209</v>
      </c>
      <c r="E31" s="233" t="s">
        <v>121</v>
      </c>
      <c r="F31" s="65" t="s">
        <v>174</v>
      </c>
      <c r="G31" s="233">
        <v>3900</v>
      </c>
      <c r="H31" s="233">
        <f t="shared" si="2"/>
        <v>3900</v>
      </c>
      <c r="I31" s="233"/>
      <c r="J31" s="233"/>
      <c r="K31" s="233"/>
      <c r="L31" s="233" t="s">
        <v>159</v>
      </c>
      <c r="M31" s="65" t="s">
        <v>175</v>
      </c>
      <c r="N31" s="57">
        <v>6</v>
      </c>
      <c r="O31" s="235">
        <f t="shared" si="3"/>
        <v>650</v>
      </c>
    </row>
    <row r="32" s="227" customFormat="1" ht="50.4" hidden="1" customHeight="1" spans="1:15">
      <c r="A32" s="230">
        <v>26</v>
      </c>
      <c r="B32" s="232" t="s">
        <v>210</v>
      </c>
      <c r="C32" s="233" t="s">
        <v>127</v>
      </c>
      <c r="D32" s="232" t="s">
        <v>211</v>
      </c>
      <c r="E32" s="233" t="s">
        <v>121</v>
      </c>
      <c r="F32" s="65" t="s">
        <v>174</v>
      </c>
      <c r="G32" s="233">
        <v>1730.23255813953</v>
      </c>
      <c r="H32" s="233">
        <f t="shared" si="2"/>
        <v>1730.23255813953</v>
      </c>
      <c r="I32" s="233"/>
      <c r="J32" s="233"/>
      <c r="K32" s="233"/>
      <c r="L32" s="233" t="s">
        <v>159</v>
      </c>
      <c r="M32" s="65" t="s">
        <v>175</v>
      </c>
      <c r="N32" s="57">
        <v>3</v>
      </c>
      <c r="O32" s="235">
        <f t="shared" si="3"/>
        <v>576.74418604651</v>
      </c>
    </row>
    <row r="33" s="227" customFormat="1" ht="50.4" hidden="1" customHeight="1" spans="1:15">
      <c r="A33" s="230">
        <v>27</v>
      </c>
      <c r="B33" s="232" t="s">
        <v>212</v>
      </c>
      <c r="C33" s="233" t="s">
        <v>127</v>
      </c>
      <c r="D33" s="232" t="s">
        <v>213</v>
      </c>
      <c r="E33" s="233" t="s">
        <v>121</v>
      </c>
      <c r="F33" s="65" t="s">
        <v>174</v>
      </c>
      <c r="G33" s="233">
        <v>2923.67307692308</v>
      </c>
      <c r="H33" s="233">
        <f t="shared" si="2"/>
        <v>2923.67307692308</v>
      </c>
      <c r="I33" s="233"/>
      <c r="J33" s="233"/>
      <c r="K33" s="233"/>
      <c r="L33" s="233" t="s">
        <v>159</v>
      </c>
      <c r="M33" s="65" t="s">
        <v>175</v>
      </c>
      <c r="N33" s="57">
        <v>8.13</v>
      </c>
      <c r="O33" s="235">
        <f t="shared" si="3"/>
        <v>359.615384615385</v>
      </c>
    </row>
    <row r="34" s="227" customFormat="1" ht="50.4" hidden="1" customHeight="1" spans="1:15">
      <c r="A34" s="230">
        <v>28</v>
      </c>
      <c r="B34" s="232" t="s">
        <v>214</v>
      </c>
      <c r="C34" s="233" t="s">
        <v>127</v>
      </c>
      <c r="D34" s="232" t="s">
        <v>215</v>
      </c>
      <c r="E34" s="233" t="s">
        <v>121</v>
      </c>
      <c r="F34" s="65" t="s">
        <v>174</v>
      </c>
      <c r="G34" s="233">
        <v>648</v>
      </c>
      <c r="H34" s="233">
        <f t="shared" si="2"/>
        <v>648</v>
      </c>
      <c r="I34" s="233"/>
      <c r="J34" s="233"/>
      <c r="K34" s="233"/>
      <c r="L34" s="233" t="s">
        <v>159</v>
      </c>
      <c r="M34" s="65" t="s">
        <v>175</v>
      </c>
      <c r="N34" s="57">
        <v>0.94</v>
      </c>
      <c r="O34" s="235">
        <f t="shared" si="3"/>
        <v>689.36170212766</v>
      </c>
    </row>
    <row r="35" s="227" customFormat="1" ht="50.4" hidden="1" customHeight="1" spans="1:15">
      <c r="A35" s="230">
        <v>29</v>
      </c>
      <c r="B35" s="232" t="s">
        <v>216</v>
      </c>
      <c r="C35" s="233" t="s">
        <v>127</v>
      </c>
      <c r="D35" s="232" t="s">
        <v>217</v>
      </c>
      <c r="E35" s="233" t="s">
        <v>121</v>
      </c>
      <c r="F35" s="65" t="s">
        <v>174</v>
      </c>
      <c r="G35" s="233">
        <v>1794</v>
      </c>
      <c r="H35" s="233">
        <f t="shared" si="2"/>
        <v>1794</v>
      </c>
      <c r="I35" s="233"/>
      <c r="J35" s="233"/>
      <c r="K35" s="233"/>
      <c r="L35" s="233" t="s">
        <v>159</v>
      </c>
      <c r="M35" s="65" t="s">
        <v>175</v>
      </c>
      <c r="N35" s="57">
        <v>2.76</v>
      </c>
      <c r="O35" s="235">
        <f t="shared" si="3"/>
        <v>650</v>
      </c>
    </row>
    <row r="36" s="227" customFormat="1" ht="50.4" hidden="1" customHeight="1" spans="1:15">
      <c r="A36" s="230">
        <v>30</v>
      </c>
      <c r="B36" s="232" t="s">
        <v>218</v>
      </c>
      <c r="C36" s="233" t="s">
        <v>127</v>
      </c>
      <c r="D36" s="232" t="s">
        <v>219</v>
      </c>
      <c r="E36" s="233" t="s">
        <v>121</v>
      </c>
      <c r="F36" s="65" t="s">
        <v>174</v>
      </c>
      <c r="G36" s="233">
        <v>712.344827586207</v>
      </c>
      <c r="H36" s="233">
        <f t="shared" si="2"/>
        <v>712.344827586207</v>
      </c>
      <c r="I36" s="233"/>
      <c r="J36" s="233"/>
      <c r="K36" s="233"/>
      <c r="L36" s="233" t="s">
        <v>159</v>
      </c>
      <c r="M36" s="65" t="s">
        <v>175</v>
      </c>
      <c r="N36" s="57">
        <v>0.93</v>
      </c>
      <c r="O36" s="235">
        <f t="shared" si="3"/>
        <v>765.962180200223</v>
      </c>
    </row>
    <row r="37" s="227" customFormat="1" ht="50.4" hidden="1" customHeight="1" spans="1:15">
      <c r="A37" s="230">
        <v>31</v>
      </c>
      <c r="B37" s="232" t="s">
        <v>220</v>
      </c>
      <c r="C37" s="233" t="s">
        <v>127</v>
      </c>
      <c r="D37" s="232" t="s">
        <v>221</v>
      </c>
      <c r="E37" s="233" t="s">
        <v>121</v>
      </c>
      <c r="F37" s="65" t="s">
        <v>174</v>
      </c>
      <c r="G37" s="233">
        <v>713.720930232558</v>
      </c>
      <c r="H37" s="233">
        <f t="shared" si="2"/>
        <v>713.720930232558</v>
      </c>
      <c r="I37" s="233"/>
      <c r="J37" s="233"/>
      <c r="K37" s="233"/>
      <c r="L37" s="233" t="s">
        <v>159</v>
      </c>
      <c r="M37" s="65" t="s">
        <v>175</v>
      </c>
      <c r="N37" s="57">
        <v>2.27</v>
      </c>
      <c r="O37" s="235">
        <f t="shared" si="3"/>
        <v>314.414506710378</v>
      </c>
    </row>
    <row r="38" s="227" customFormat="1" ht="50.4" hidden="1" customHeight="1" spans="1:15">
      <c r="A38" s="230">
        <v>32</v>
      </c>
      <c r="B38" s="232" t="s">
        <v>222</v>
      </c>
      <c r="C38" s="233" t="s">
        <v>127</v>
      </c>
      <c r="D38" s="232" t="s">
        <v>223</v>
      </c>
      <c r="E38" s="233" t="s">
        <v>121</v>
      </c>
      <c r="F38" s="65" t="s">
        <v>174</v>
      </c>
      <c r="G38" s="233">
        <v>445.923076923077</v>
      </c>
      <c r="H38" s="233">
        <f t="shared" si="2"/>
        <v>445.923076923077</v>
      </c>
      <c r="I38" s="233"/>
      <c r="J38" s="233"/>
      <c r="K38" s="233"/>
      <c r="L38" s="233" t="s">
        <v>159</v>
      </c>
      <c r="M38" s="65" t="s">
        <v>175</v>
      </c>
      <c r="N38" s="57">
        <v>1.24</v>
      </c>
      <c r="O38" s="235">
        <f t="shared" si="3"/>
        <v>359.615384615385</v>
      </c>
    </row>
    <row r="39" s="227" customFormat="1" ht="50.4" hidden="1" customHeight="1" spans="1:15">
      <c r="A39" s="230">
        <v>33</v>
      </c>
      <c r="B39" s="232" t="s">
        <v>224</v>
      </c>
      <c r="C39" s="233" t="s">
        <v>127</v>
      </c>
      <c r="D39" s="232" t="s">
        <v>225</v>
      </c>
      <c r="E39" s="233" t="s">
        <v>121</v>
      </c>
      <c r="F39" s="65" t="s">
        <v>174</v>
      </c>
      <c r="G39" s="233">
        <v>478.8</v>
      </c>
      <c r="H39" s="233">
        <f t="shared" si="2"/>
        <v>478.8</v>
      </c>
      <c r="I39" s="233"/>
      <c r="J39" s="233"/>
      <c r="K39" s="233"/>
      <c r="L39" s="233" t="s">
        <v>159</v>
      </c>
      <c r="M39" s="65" t="s">
        <v>175</v>
      </c>
      <c r="N39" s="57">
        <v>1.33</v>
      </c>
      <c r="O39" s="235">
        <f t="shared" si="3"/>
        <v>360</v>
      </c>
    </row>
    <row r="40" s="227" customFormat="1" ht="50.4" hidden="1" customHeight="1" spans="1:15">
      <c r="A40" s="230">
        <v>34</v>
      </c>
      <c r="B40" s="232" t="s">
        <v>226</v>
      </c>
      <c r="C40" s="233" t="s">
        <v>127</v>
      </c>
      <c r="D40" s="232" t="s">
        <v>227</v>
      </c>
      <c r="E40" s="233" t="s">
        <v>121</v>
      </c>
      <c r="F40" s="65" t="s">
        <v>174</v>
      </c>
      <c r="G40" s="233">
        <v>406.8</v>
      </c>
      <c r="H40" s="233">
        <f t="shared" si="2"/>
        <v>406.8</v>
      </c>
      <c r="I40" s="233"/>
      <c r="J40" s="233"/>
      <c r="K40" s="233"/>
      <c r="L40" s="233" t="s">
        <v>159</v>
      </c>
      <c r="M40" s="65" t="s">
        <v>175</v>
      </c>
      <c r="N40" s="57">
        <v>1.13</v>
      </c>
      <c r="O40" s="235">
        <f t="shared" si="3"/>
        <v>360</v>
      </c>
    </row>
    <row r="41" s="227" customFormat="1" ht="50.4" hidden="1" customHeight="1" spans="1:15">
      <c r="A41" s="230">
        <v>35</v>
      </c>
      <c r="B41" s="232" t="s">
        <v>228</v>
      </c>
      <c r="C41" s="233" t="s">
        <v>127</v>
      </c>
      <c r="D41" s="232" t="s">
        <v>229</v>
      </c>
      <c r="E41" s="233" t="s">
        <v>121</v>
      </c>
      <c r="F41" s="65" t="s">
        <v>174</v>
      </c>
      <c r="G41" s="233">
        <v>1170</v>
      </c>
      <c r="H41" s="233">
        <f t="shared" si="2"/>
        <v>1170</v>
      </c>
      <c r="I41" s="233"/>
      <c r="J41" s="233"/>
      <c r="K41" s="233"/>
      <c r="L41" s="233" t="s">
        <v>159</v>
      </c>
      <c r="M41" s="65" t="s">
        <v>175</v>
      </c>
      <c r="N41" s="57">
        <v>1.8</v>
      </c>
      <c r="O41" s="235">
        <f t="shared" si="3"/>
        <v>650</v>
      </c>
    </row>
    <row r="42" s="227" customFormat="1" ht="50.4" hidden="1" customHeight="1" spans="1:15">
      <c r="A42" s="230">
        <v>36</v>
      </c>
      <c r="B42" s="232" t="s">
        <v>230</v>
      </c>
      <c r="C42" s="233" t="s">
        <v>127</v>
      </c>
      <c r="D42" s="232" t="s">
        <v>231</v>
      </c>
      <c r="E42" s="233" t="s">
        <v>121</v>
      </c>
      <c r="F42" s="65" t="s">
        <v>174</v>
      </c>
      <c r="G42" s="233">
        <v>745.2</v>
      </c>
      <c r="H42" s="233">
        <f t="shared" si="2"/>
        <v>745.2</v>
      </c>
      <c r="I42" s="233"/>
      <c r="J42" s="233"/>
      <c r="K42" s="233"/>
      <c r="L42" s="233" t="s">
        <v>159</v>
      </c>
      <c r="M42" s="65" t="s">
        <v>175</v>
      </c>
      <c r="N42" s="57">
        <v>2.07</v>
      </c>
      <c r="O42" s="235">
        <f t="shared" si="3"/>
        <v>360</v>
      </c>
    </row>
    <row r="43" s="227" customFormat="1" ht="50.4" hidden="1" customHeight="1" spans="1:15">
      <c r="A43" s="230">
        <v>37</v>
      </c>
      <c r="B43" s="232" t="s">
        <v>232</v>
      </c>
      <c r="C43" s="233" t="s">
        <v>127</v>
      </c>
      <c r="D43" s="232" t="s">
        <v>233</v>
      </c>
      <c r="E43" s="233" t="s">
        <v>121</v>
      </c>
      <c r="F43" s="65" t="s">
        <v>174</v>
      </c>
      <c r="G43" s="233">
        <v>133.057692307692</v>
      </c>
      <c r="H43" s="233">
        <f t="shared" si="2"/>
        <v>133.057692307692</v>
      </c>
      <c r="I43" s="233"/>
      <c r="J43" s="233"/>
      <c r="K43" s="233"/>
      <c r="L43" s="233" t="s">
        <v>159</v>
      </c>
      <c r="M43" s="65" t="s">
        <v>175</v>
      </c>
      <c r="N43" s="57">
        <v>0.37</v>
      </c>
      <c r="O43" s="235">
        <f t="shared" si="3"/>
        <v>359.615384615384</v>
      </c>
    </row>
    <row r="44" s="227" customFormat="1" ht="50.4" hidden="1" customHeight="1" spans="1:15">
      <c r="A44" s="230">
        <v>38</v>
      </c>
      <c r="B44" s="232" t="s">
        <v>234</v>
      </c>
      <c r="C44" s="233" t="s">
        <v>127</v>
      </c>
      <c r="D44" s="232" t="s">
        <v>235</v>
      </c>
      <c r="E44" s="233" t="s">
        <v>121</v>
      </c>
      <c r="F44" s="65" t="s">
        <v>174</v>
      </c>
      <c r="G44" s="233">
        <v>752.4</v>
      </c>
      <c r="H44" s="233">
        <f t="shared" si="2"/>
        <v>752.4</v>
      </c>
      <c r="I44" s="233"/>
      <c r="J44" s="233"/>
      <c r="K44" s="233"/>
      <c r="L44" s="233" t="s">
        <v>159</v>
      </c>
      <c r="M44" s="65" t="s">
        <v>175</v>
      </c>
      <c r="N44" s="57">
        <v>2.09</v>
      </c>
      <c r="O44" s="235">
        <f t="shared" si="3"/>
        <v>360</v>
      </c>
    </row>
    <row r="45" s="227" customFormat="1" ht="50.4" hidden="1" customHeight="1" spans="1:15">
      <c r="A45" s="230">
        <v>39</v>
      </c>
      <c r="B45" s="232" t="s">
        <v>236</v>
      </c>
      <c r="C45" s="233" t="s">
        <v>127</v>
      </c>
      <c r="D45" s="232" t="s">
        <v>237</v>
      </c>
      <c r="E45" s="233" t="s">
        <v>121</v>
      </c>
      <c r="F45" s="65" t="s">
        <v>174</v>
      </c>
      <c r="G45" s="233">
        <v>1620</v>
      </c>
      <c r="H45" s="233">
        <f t="shared" si="2"/>
        <v>1620</v>
      </c>
      <c r="I45" s="233"/>
      <c r="J45" s="233"/>
      <c r="K45" s="233"/>
      <c r="L45" s="233" t="s">
        <v>159</v>
      </c>
      <c r="M45" s="65" t="s">
        <v>175</v>
      </c>
      <c r="N45" s="57">
        <v>4.5</v>
      </c>
      <c r="O45" s="235">
        <f t="shared" si="3"/>
        <v>360</v>
      </c>
    </row>
    <row r="46" s="227" customFormat="1" ht="50.4" hidden="1" customHeight="1" spans="1:15">
      <c r="A46" s="230">
        <v>40</v>
      </c>
      <c r="B46" s="232" t="s">
        <v>238</v>
      </c>
      <c r="C46" s="233" t="s">
        <v>127</v>
      </c>
      <c r="D46" s="232" t="s">
        <v>239</v>
      </c>
      <c r="E46" s="233" t="s">
        <v>121</v>
      </c>
      <c r="F46" s="65" t="s">
        <v>174</v>
      </c>
      <c r="G46" s="233">
        <v>759.114942528736</v>
      </c>
      <c r="H46" s="233">
        <f t="shared" si="2"/>
        <v>759.114942528736</v>
      </c>
      <c r="I46" s="233"/>
      <c r="J46" s="233"/>
      <c r="K46" s="233"/>
      <c r="L46" s="233" t="s">
        <v>159</v>
      </c>
      <c r="M46" s="65" t="s">
        <v>175</v>
      </c>
      <c r="N46" s="57">
        <v>2.11</v>
      </c>
      <c r="O46" s="235">
        <f t="shared" si="3"/>
        <v>359.770114942529</v>
      </c>
    </row>
    <row r="47" s="227" customFormat="1" ht="50.4" hidden="1" customHeight="1" spans="1:15">
      <c r="A47" s="230">
        <v>41</v>
      </c>
      <c r="B47" s="232" t="s">
        <v>240</v>
      </c>
      <c r="C47" s="233" t="s">
        <v>127</v>
      </c>
      <c r="D47" s="232" t="s">
        <v>241</v>
      </c>
      <c r="E47" s="233" t="s">
        <v>121</v>
      </c>
      <c r="F47" s="65" t="s">
        <v>174</v>
      </c>
      <c r="G47" s="233">
        <v>1048.95348837209</v>
      </c>
      <c r="H47" s="233">
        <f t="shared" si="2"/>
        <v>1048.95348837209</v>
      </c>
      <c r="I47" s="233"/>
      <c r="J47" s="233"/>
      <c r="K47" s="233"/>
      <c r="L47" s="233" t="s">
        <v>159</v>
      </c>
      <c r="M47" s="65" t="s">
        <v>175</v>
      </c>
      <c r="N47" s="57">
        <v>2.91</v>
      </c>
      <c r="O47" s="235">
        <f t="shared" si="3"/>
        <v>360.465116279069</v>
      </c>
    </row>
    <row r="48" s="227" customFormat="1" ht="50.4" hidden="1" customHeight="1" spans="1:15">
      <c r="A48" s="230">
        <v>42</v>
      </c>
      <c r="B48" s="232" t="s">
        <v>242</v>
      </c>
      <c r="C48" s="233" t="s">
        <v>127</v>
      </c>
      <c r="D48" s="232" t="s">
        <v>243</v>
      </c>
      <c r="E48" s="233" t="s">
        <v>121</v>
      </c>
      <c r="F48" s="65" t="s">
        <v>174</v>
      </c>
      <c r="G48" s="233">
        <v>442.326923076923</v>
      </c>
      <c r="H48" s="233">
        <f t="shared" si="2"/>
        <v>442.326923076923</v>
      </c>
      <c r="I48" s="233"/>
      <c r="J48" s="233"/>
      <c r="K48" s="233"/>
      <c r="L48" s="233" t="s">
        <v>159</v>
      </c>
      <c r="M48" s="65" t="s">
        <v>175</v>
      </c>
      <c r="N48" s="57">
        <v>1.23</v>
      </c>
      <c r="O48" s="235">
        <f t="shared" si="3"/>
        <v>359.615384615385</v>
      </c>
    </row>
    <row r="49" s="227" customFormat="1" ht="50.4" hidden="1" customHeight="1" spans="1:15">
      <c r="A49" s="230">
        <v>43</v>
      </c>
      <c r="B49" s="232" t="s">
        <v>244</v>
      </c>
      <c r="C49" s="233" t="s">
        <v>127</v>
      </c>
      <c r="D49" s="232" t="s">
        <v>245</v>
      </c>
      <c r="E49" s="233" t="s">
        <v>121</v>
      </c>
      <c r="F49" s="65" t="s">
        <v>174</v>
      </c>
      <c r="G49" s="233">
        <v>651.6</v>
      </c>
      <c r="H49" s="233">
        <f t="shared" si="2"/>
        <v>651.6</v>
      </c>
      <c r="I49" s="233"/>
      <c r="J49" s="233"/>
      <c r="K49" s="233"/>
      <c r="L49" s="233" t="s">
        <v>159</v>
      </c>
      <c r="M49" s="65" t="s">
        <v>175</v>
      </c>
      <c r="N49" s="57">
        <v>1.35</v>
      </c>
      <c r="O49" s="235">
        <f t="shared" si="3"/>
        <v>482.666666666667</v>
      </c>
    </row>
    <row r="50" s="227" customFormat="1" ht="50.4" hidden="1" customHeight="1" spans="1:15">
      <c r="A50" s="230">
        <v>44</v>
      </c>
      <c r="B50" s="232" t="s">
        <v>246</v>
      </c>
      <c r="C50" s="233" t="s">
        <v>127</v>
      </c>
      <c r="D50" s="232" t="s">
        <v>247</v>
      </c>
      <c r="E50" s="233" t="s">
        <v>121</v>
      </c>
      <c r="F50" s="65" t="s">
        <v>174</v>
      </c>
      <c r="G50" s="233">
        <v>1486.8</v>
      </c>
      <c r="H50" s="233">
        <f t="shared" si="2"/>
        <v>1486.8</v>
      </c>
      <c r="I50" s="233"/>
      <c r="J50" s="233"/>
      <c r="K50" s="233"/>
      <c r="L50" s="233" t="s">
        <v>159</v>
      </c>
      <c r="M50" s="65" t="s">
        <v>175</v>
      </c>
      <c r="N50" s="57">
        <v>4.13</v>
      </c>
      <c r="O50" s="235">
        <f t="shared" si="3"/>
        <v>360</v>
      </c>
    </row>
    <row r="51" s="227" customFormat="1" ht="50.4" hidden="1" customHeight="1" spans="1:15">
      <c r="A51" s="230">
        <v>45</v>
      </c>
      <c r="B51" s="232" t="s">
        <v>248</v>
      </c>
      <c r="C51" s="233" t="s">
        <v>127</v>
      </c>
      <c r="D51" s="232" t="s">
        <v>249</v>
      </c>
      <c r="E51" s="233" t="s">
        <v>121</v>
      </c>
      <c r="F51" s="65" t="s">
        <v>174</v>
      </c>
      <c r="G51" s="233">
        <v>4176</v>
      </c>
      <c r="H51" s="233">
        <f t="shared" si="2"/>
        <v>4176</v>
      </c>
      <c r="I51" s="233"/>
      <c r="J51" s="233"/>
      <c r="K51" s="233"/>
      <c r="L51" s="233" t="s">
        <v>159</v>
      </c>
      <c r="M51" s="65" t="s">
        <v>175</v>
      </c>
      <c r="N51" s="57">
        <v>11.6</v>
      </c>
      <c r="O51" s="235">
        <f t="shared" si="3"/>
        <v>360</v>
      </c>
    </row>
    <row r="52" s="227" customFormat="1" ht="50.4" hidden="1" customHeight="1" spans="1:15">
      <c r="A52" s="230">
        <v>46</v>
      </c>
      <c r="B52" s="232" t="s">
        <v>250</v>
      </c>
      <c r="C52" s="233" t="s">
        <v>127</v>
      </c>
      <c r="D52" s="232" t="s">
        <v>251</v>
      </c>
      <c r="E52" s="233" t="s">
        <v>121</v>
      </c>
      <c r="F52" s="65" t="s">
        <v>174</v>
      </c>
      <c r="G52" s="233">
        <v>715</v>
      </c>
      <c r="H52" s="233">
        <f t="shared" si="2"/>
        <v>715</v>
      </c>
      <c r="I52" s="233"/>
      <c r="J52" s="233"/>
      <c r="K52" s="233"/>
      <c r="L52" s="233" t="s">
        <v>159</v>
      </c>
      <c r="M52" s="65" t="s">
        <v>175</v>
      </c>
      <c r="N52" s="57">
        <v>1.1</v>
      </c>
      <c r="O52" s="235">
        <f t="shared" si="3"/>
        <v>650</v>
      </c>
    </row>
    <row r="53" s="227" customFormat="1" ht="50.4" hidden="1" customHeight="1" spans="1:15">
      <c r="A53" s="230">
        <v>47</v>
      </c>
      <c r="B53" s="232" t="s">
        <v>252</v>
      </c>
      <c r="C53" s="233" t="s">
        <v>127</v>
      </c>
      <c r="D53" s="232" t="s">
        <v>253</v>
      </c>
      <c r="E53" s="233" t="s">
        <v>121</v>
      </c>
      <c r="F53" s="65" t="s">
        <v>174</v>
      </c>
      <c r="G53" s="233">
        <v>1008</v>
      </c>
      <c r="H53" s="233">
        <f t="shared" si="2"/>
        <v>1008</v>
      </c>
      <c r="I53" s="233"/>
      <c r="J53" s="233"/>
      <c r="K53" s="233"/>
      <c r="L53" s="233" t="s">
        <v>159</v>
      </c>
      <c r="M53" s="65" t="s">
        <v>175</v>
      </c>
      <c r="N53" s="57">
        <v>2.8</v>
      </c>
      <c r="O53" s="235">
        <f t="shared" si="3"/>
        <v>360</v>
      </c>
    </row>
    <row r="54" s="227" customFormat="1" ht="50.4" hidden="1" customHeight="1" spans="1:15">
      <c r="A54" s="230">
        <v>48</v>
      </c>
      <c r="B54" s="232" t="s">
        <v>254</v>
      </c>
      <c r="C54" s="233" t="s">
        <v>127</v>
      </c>
      <c r="D54" s="232" t="s">
        <v>255</v>
      </c>
      <c r="E54" s="233" t="s">
        <v>121</v>
      </c>
      <c r="F54" s="65" t="s">
        <v>174</v>
      </c>
      <c r="G54" s="233">
        <v>559.6</v>
      </c>
      <c r="H54" s="233">
        <f t="shared" si="2"/>
        <v>559.6</v>
      </c>
      <c r="I54" s="233"/>
      <c r="J54" s="233"/>
      <c r="K54" s="233"/>
      <c r="L54" s="233" t="s">
        <v>159</v>
      </c>
      <c r="M54" s="65" t="s">
        <v>175</v>
      </c>
      <c r="N54" s="57">
        <v>0.86</v>
      </c>
      <c r="O54" s="235">
        <f t="shared" si="3"/>
        <v>650.697674418605</v>
      </c>
    </row>
    <row r="56" spans="4:4">
      <c r="D56" s="234">
        <v>31.675</v>
      </c>
    </row>
  </sheetData>
  <sortState ref="A7:Q95">
    <sortCondition ref="E7:E95" customList="楚雄市,双柏县,牟定县,南华县,姚安县,大姚县,永仁县,元谋县,武定县,禄丰县"/>
  </sortState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14:B54">
    <cfRule type="duplicateValues" dxfId="0" priority="1"/>
    <cfRule type="duplicateValues" dxfId="0" priority="2"/>
  </conditionalFormatting>
  <conditionalFormatting sqref="O4:O6">
    <cfRule type="cellIs" dxfId="1" priority="14" operator="greaterThan">
      <formula>750</formula>
    </cfRule>
  </conditionalFormatting>
  <conditionalFormatting sqref="O14:O54">
    <cfRule type="cellIs" dxfId="1" priority="3" operator="greaterThan">
      <formula>375</formula>
    </cfRule>
  </conditionalFormatting>
  <conditionalFormatting sqref="B1:B13 B55:B1048576">
    <cfRule type="duplicateValues" dxfId="0" priority="4"/>
    <cfRule type="duplicateValues" dxfId="0" priority="5"/>
  </conditionalFormatting>
  <conditionalFormatting sqref="O1:O3 O7:O13 O55:O1048576">
    <cfRule type="cellIs" dxfId="1" priority="15" operator="greaterThan">
      <formula>375</formula>
    </cfRule>
  </conditionalFormatting>
  <printOptions horizontalCentered="1"/>
  <pageMargins left="1.18110236220472" right="0.590551181102362" top="0.62992125984252" bottom="0.590551181102362" header="0.31496062992126" footer="0.31496062992126"/>
  <pageSetup paperSize="8" scale="85" orientation="landscape"/>
  <headerFooter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view="pageBreakPreview" zoomScaleNormal="85" workbookViewId="0">
      <pane xSplit="2" ySplit="6" topLeftCell="D17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3.5"/>
  <cols>
    <col min="1" max="1" width="6.66666666666667" style="183" customWidth="1"/>
    <col min="2" max="2" width="14.775" style="182" customWidth="1"/>
    <col min="3" max="3" width="13" style="183" customWidth="1"/>
    <col min="4" max="4" width="83" style="166" customWidth="1"/>
    <col min="5" max="5" width="9.775" style="183" customWidth="1"/>
    <col min="6" max="6" width="11.6666666666667" style="183" customWidth="1"/>
    <col min="7" max="7" width="9.88333333333333" style="182" customWidth="1"/>
    <col min="8" max="8" width="10" style="182" customWidth="1"/>
    <col min="9" max="9" width="10.2166666666667" style="183" customWidth="1"/>
    <col min="10" max="10" width="10.1083333333333" style="183" customWidth="1"/>
    <col min="11" max="11" width="10.4416666666667" style="183" customWidth="1"/>
    <col min="12" max="12" width="10.4416666666667" style="190" customWidth="1"/>
    <col min="13" max="13" width="15" style="185" customWidth="1"/>
    <col min="14" max="16384" width="9" style="143"/>
  </cols>
  <sheetData>
    <row r="1" ht="22.2" customHeight="1" spans="1:13">
      <c r="A1" s="79" t="s">
        <v>256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ht="19.95" customHeight="1" spans="1:13">
      <c r="A2" s="7" t="s">
        <v>98</v>
      </c>
      <c r="B2" s="7" t="s">
        <v>99</v>
      </c>
      <c r="C2" s="7" t="s">
        <v>100</v>
      </c>
      <c r="D2" s="7" t="s">
        <v>101</v>
      </c>
      <c r="E2" s="7" t="s">
        <v>102</v>
      </c>
      <c r="F2" s="7" t="s">
        <v>103</v>
      </c>
      <c r="G2" s="223" t="s">
        <v>104</v>
      </c>
      <c r="H2" s="211" t="s">
        <v>105</v>
      </c>
      <c r="I2" s="211"/>
      <c r="J2" s="211"/>
      <c r="K2" s="211"/>
      <c r="L2" s="7" t="s">
        <v>106</v>
      </c>
      <c r="M2" s="196" t="s">
        <v>107</v>
      </c>
    </row>
    <row r="3" ht="31.95" customHeight="1" spans="1:13">
      <c r="A3" s="7"/>
      <c r="B3" s="7"/>
      <c r="C3" s="7"/>
      <c r="D3" s="7"/>
      <c r="E3" s="7"/>
      <c r="F3" s="7"/>
      <c r="G3" s="223"/>
      <c r="H3" s="5" t="s">
        <v>108</v>
      </c>
      <c r="I3" s="5" t="s">
        <v>109</v>
      </c>
      <c r="J3" s="5" t="s">
        <v>110</v>
      </c>
      <c r="K3" s="5" t="s">
        <v>111</v>
      </c>
      <c r="L3" s="7"/>
      <c r="M3" s="196"/>
    </row>
    <row r="4" s="38" customFormat="1" ht="27" hidden="1" spans="1:16">
      <c r="A4" s="5"/>
      <c r="B4" s="5" t="s">
        <v>67</v>
      </c>
      <c r="C4" s="7" t="s">
        <v>112</v>
      </c>
      <c r="D4" s="7" t="s">
        <v>113</v>
      </c>
      <c r="E4" s="5"/>
      <c r="F4" s="5" t="s">
        <v>65</v>
      </c>
      <c r="G4" s="7" t="s">
        <v>114</v>
      </c>
      <c r="H4" s="5" t="s">
        <v>115</v>
      </c>
      <c r="I4" s="5" t="s">
        <v>116</v>
      </c>
      <c r="J4" s="5" t="s">
        <v>117</v>
      </c>
      <c r="K4" s="5" t="s">
        <v>118</v>
      </c>
      <c r="L4" s="5" t="s">
        <v>4</v>
      </c>
      <c r="M4" s="5" t="s">
        <v>112</v>
      </c>
      <c r="N4" s="20">
        <f>K5-SUM(G7:G1497)</f>
        <v>0</v>
      </c>
      <c r="O4" s="50">
        <f>C5+D5+M5-L5</f>
        <v>1.442168</v>
      </c>
      <c r="P4" s="31"/>
    </row>
    <row r="5" s="38" customFormat="1" hidden="1" spans="1:16">
      <c r="A5" s="5"/>
      <c r="B5" s="224">
        <f>SUM(B6:B6)</f>
        <v>12</v>
      </c>
      <c r="C5" s="42">
        <f>SUM(C6:C6)</f>
        <v>1.442168</v>
      </c>
      <c r="D5" s="51">
        <f>SUM(D6:D6)</f>
        <v>0</v>
      </c>
      <c r="E5" s="43" t="s">
        <v>120</v>
      </c>
      <c r="F5" s="44">
        <f t="shared" ref="F5:M5" si="0">SUM(F6:F6)</f>
        <v>12</v>
      </c>
      <c r="G5" s="44">
        <f t="shared" si="0"/>
        <v>12</v>
      </c>
      <c r="H5" s="44">
        <f t="shared" si="0"/>
        <v>0</v>
      </c>
      <c r="I5" s="44">
        <f t="shared" si="0"/>
        <v>0</v>
      </c>
      <c r="J5" s="44">
        <f t="shared" si="0"/>
        <v>0</v>
      </c>
      <c r="K5" s="51">
        <f t="shared" si="0"/>
        <v>14421.68</v>
      </c>
      <c r="L5" s="42">
        <f t="shared" si="0"/>
        <v>1.442168</v>
      </c>
      <c r="M5" s="51">
        <f t="shared" si="0"/>
        <v>1.442168</v>
      </c>
      <c r="N5" s="20">
        <f t="shared" ref="N5:N6" si="1">F5-G5-H5-I5-J5</f>
        <v>0</v>
      </c>
      <c r="O5" s="31"/>
      <c r="P5" s="31"/>
    </row>
    <row r="6" s="39" customFormat="1" ht="19.95" hidden="1" customHeight="1" spans="1:16">
      <c r="A6" s="5"/>
      <c r="B6" s="5">
        <f>COUNTIFS($E$7:$E$1757,E6,$M$7:$M$1757,"十四五")</f>
        <v>12</v>
      </c>
      <c r="C6" s="45">
        <f>SUMPRODUCT(($E$7:$E$1548=E6)*($M$7:$M$1548="十四五")*($G$7:$G$1548))/10000</f>
        <v>1.442168</v>
      </c>
      <c r="D6" s="53">
        <f>SUMPRODUCT(($E$7:$E$1548=E6)*($M$7:$M$1548="远期")*($G$7:$G$1548))/10000</f>
        <v>0</v>
      </c>
      <c r="E6" s="46" t="s">
        <v>121</v>
      </c>
      <c r="F6" s="47">
        <f>COUNTIFS($E$7:$E$1497,E6)</f>
        <v>12</v>
      </c>
      <c r="G6" s="47">
        <f>COUNTIFS($E$7:$E$1497,E6,$G$7:$G$1497,"&lt;10000")</f>
        <v>12</v>
      </c>
      <c r="H6" s="47">
        <f>COUNTIFS($E$7:$E$1497,E6,$G$7:$G$1497,"&gt;=10000",$G$7:$G$1497,"&lt;50000")</f>
        <v>0</v>
      </c>
      <c r="I6" s="47">
        <f>COUNTIFS($E$7:$E$1497,E6,$G$7:$G$1497,"&gt;=50000",$G$7:$G$1497,"&lt;100000")</f>
        <v>0</v>
      </c>
      <c r="J6" s="47">
        <f>COUNTIFS($E$7:$E$1497,E6,$G$7:$G$1497,"&gt;=100000")</f>
        <v>0</v>
      </c>
      <c r="K6" s="53">
        <f>SUMIF($E$7:$E$1497,$E6,$G$7:$G$1497)</f>
        <v>14421.68</v>
      </c>
      <c r="L6" s="45">
        <f t="shared" ref="L6" si="2">K6/10000</f>
        <v>1.442168</v>
      </c>
      <c r="M6" s="53">
        <f>SUMPRODUCT(($E$7:$E$1548=E6)*($M$7:$M$1548="十四五")*($G$7:$G$1548))/10000</f>
        <v>1.442168</v>
      </c>
      <c r="N6" s="27">
        <f t="shared" si="1"/>
        <v>0</v>
      </c>
      <c r="O6" s="55"/>
      <c r="P6" s="55"/>
    </row>
    <row r="7" s="222" customFormat="1" ht="85.5" customHeight="1" spans="1:13">
      <c r="A7" s="14">
        <v>1</v>
      </c>
      <c r="B7" s="14" t="s">
        <v>257</v>
      </c>
      <c r="C7" s="14" t="s">
        <v>258</v>
      </c>
      <c r="D7" s="15" t="s">
        <v>259</v>
      </c>
      <c r="E7" s="14" t="s">
        <v>121</v>
      </c>
      <c r="F7" s="14" t="s">
        <v>260</v>
      </c>
      <c r="G7" s="90">
        <v>5321.68</v>
      </c>
      <c r="H7" s="90">
        <f t="shared" ref="H7:H18" si="3">G7</f>
        <v>5321.68</v>
      </c>
      <c r="I7" s="14"/>
      <c r="J7" s="225"/>
      <c r="K7" s="225"/>
      <c r="L7" s="225" t="s">
        <v>123</v>
      </c>
      <c r="M7" s="14" t="s">
        <v>125</v>
      </c>
    </row>
    <row r="8" s="222" customFormat="1" ht="45" customHeight="1" spans="1:13">
      <c r="A8" s="14">
        <v>2</v>
      </c>
      <c r="B8" s="14" t="s">
        <v>261</v>
      </c>
      <c r="C8" s="14" t="s">
        <v>258</v>
      </c>
      <c r="D8" s="15" t="s">
        <v>262</v>
      </c>
      <c r="E8" s="14" t="s">
        <v>121</v>
      </c>
      <c r="F8" s="14" t="s">
        <v>260</v>
      </c>
      <c r="G8" s="14">
        <v>5000</v>
      </c>
      <c r="H8" s="14">
        <f t="shared" si="3"/>
        <v>5000</v>
      </c>
      <c r="I8" s="14"/>
      <c r="J8" s="225"/>
      <c r="K8" s="225"/>
      <c r="L8" s="225"/>
      <c r="M8" s="14" t="s">
        <v>125</v>
      </c>
    </row>
    <row r="9" s="222" customFormat="1" ht="45" customHeight="1" spans="1:13">
      <c r="A9" s="14">
        <v>3</v>
      </c>
      <c r="B9" s="14" t="s">
        <v>263</v>
      </c>
      <c r="C9" s="14" t="s">
        <v>258</v>
      </c>
      <c r="D9" s="15" t="s">
        <v>264</v>
      </c>
      <c r="E9" s="14" t="s">
        <v>121</v>
      </c>
      <c r="F9" s="14" t="s">
        <v>265</v>
      </c>
      <c r="G9" s="14">
        <v>410</v>
      </c>
      <c r="H9" s="14">
        <f t="shared" si="3"/>
        <v>410</v>
      </c>
      <c r="I9" s="14"/>
      <c r="J9" s="225"/>
      <c r="K9" s="225"/>
      <c r="L9" s="225"/>
      <c r="M9" s="14" t="s">
        <v>125</v>
      </c>
    </row>
    <row r="10" s="222" customFormat="1" ht="45" customHeight="1" spans="1:13">
      <c r="A10" s="14">
        <v>4</v>
      </c>
      <c r="B10" s="14" t="s">
        <v>266</v>
      </c>
      <c r="C10" s="14" t="s">
        <v>258</v>
      </c>
      <c r="D10" s="15" t="s">
        <v>264</v>
      </c>
      <c r="E10" s="14" t="s">
        <v>121</v>
      </c>
      <c r="F10" s="14" t="s">
        <v>265</v>
      </c>
      <c r="G10" s="14">
        <v>410</v>
      </c>
      <c r="H10" s="14">
        <f t="shared" si="3"/>
        <v>410</v>
      </c>
      <c r="I10" s="14"/>
      <c r="J10" s="225"/>
      <c r="K10" s="225"/>
      <c r="L10" s="225"/>
      <c r="M10" s="14" t="s">
        <v>125</v>
      </c>
    </row>
    <row r="11" s="222" customFormat="1" ht="45" customHeight="1" spans="1:13">
      <c r="A11" s="14">
        <v>5</v>
      </c>
      <c r="B11" s="14" t="s">
        <v>267</v>
      </c>
      <c r="C11" s="14" t="s">
        <v>258</v>
      </c>
      <c r="D11" s="15" t="s">
        <v>264</v>
      </c>
      <c r="E11" s="14" t="s">
        <v>121</v>
      </c>
      <c r="F11" s="14" t="s">
        <v>265</v>
      </c>
      <c r="G11" s="14">
        <v>410</v>
      </c>
      <c r="H11" s="14">
        <f t="shared" si="3"/>
        <v>410</v>
      </c>
      <c r="I11" s="14"/>
      <c r="J11" s="225"/>
      <c r="K11" s="225"/>
      <c r="L11" s="225"/>
      <c r="M11" s="14" t="s">
        <v>125</v>
      </c>
    </row>
    <row r="12" s="222" customFormat="1" ht="45" customHeight="1" spans="1:13">
      <c r="A12" s="14">
        <v>6</v>
      </c>
      <c r="B12" s="14" t="s">
        <v>268</v>
      </c>
      <c r="C12" s="14" t="s">
        <v>258</v>
      </c>
      <c r="D12" s="15" t="s">
        <v>269</v>
      </c>
      <c r="E12" s="14" t="s">
        <v>121</v>
      </c>
      <c r="F12" s="14" t="s">
        <v>265</v>
      </c>
      <c r="G12" s="14">
        <v>410</v>
      </c>
      <c r="H12" s="14">
        <f t="shared" si="3"/>
        <v>410</v>
      </c>
      <c r="I12" s="14"/>
      <c r="J12" s="225"/>
      <c r="K12" s="225"/>
      <c r="L12" s="225"/>
      <c r="M12" s="14" t="s">
        <v>125</v>
      </c>
    </row>
    <row r="13" s="222" customFormat="1" ht="45" customHeight="1" spans="1:13">
      <c r="A13" s="14">
        <v>7</v>
      </c>
      <c r="B13" s="14" t="s">
        <v>270</v>
      </c>
      <c r="C13" s="14" t="s">
        <v>258</v>
      </c>
      <c r="D13" s="15" t="s">
        <v>271</v>
      </c>
      <c r="E13" s="14" t="s">
        <v>121</v>
      </c>
      <c r="F13" s="14" t="s">
        <v>272</v>
      </c>
      <c r="G13" s="14">
        <v>410</v>
      </c>
      <c r="H13" s="14">
        <f t="shared" si="3"/>
        <v>410</v>
      </c>
      <c r="I13" s="14"/>
      <c r="J13" s="225"/>
      <c r="K13" s="225"/>
      <c r="L13" s="225"/>
      <c r="M13" s="14" t="s">
        <v>125</v>
      </c>
    </row>
    <row r="14" s="222" customFormat="1" ht="45" customHeight="1" spans="1:13">
      <c r="A14" s="14">
        <v>8</v>
      </c>
      <c r="B14" s="14" t="s">
        <v>273</v>
      </c>
      <c r="C14" s="14" t="s">
        <v>258</v>
      </c>
      <c r="D14" s="15" t="s">
        <v>271</v>
      </c>
      <c r="E14" s="14" t="s">
        <v>121</v>
      </c>
      <c r="F14" s="14" t="s">
        <v>272</v>
      </c>
      <c r="G14" s="14">
        <v>410</v>
      </c>
      <c r="H14" s="14">
        <f t="shared" si="3"/>
        <v>410</v>
      </c>
      <c r="I14" s="14"/>
      <c r="J14" s="225"/>
      <c r="K14" s="225"/>
      <c r="L14" s="225"/>
      <c r="M14" s="14" t="s">
        <v>125</v>
      </c>
    </row>
    <row r="15" s="222" customFormat="1" ht="45" customHeight="1" spans="1:13">
      <c r="A15" s="14">
        <v>9</v>
      </c>
      <c r="B15" s="14" t="s">
        <v>274</v>
      </c>
      <c r="C15" s="14" t="s">
        <v>258</v>
      </c>
      <c r="D15" s="15" t="s">
        <v>275</v>
      </c>
      <c r="E15" s="14" t="s">
        <v>121</v>
      </c>
      <c r="F15" s="14" t="s">
        <v>272</v>
      </c>
      <c r="G15" s="14">
        <v>410</v>
      </c>
      <c r="H15" s="14">
        <f t="shared" si="3"/>
        <v>410</v>
      </c>
      <c r="I15" s="14"/>
      <c r="J15" s="225"/>
      <c r="K15" s="225"/>
      <c r="L15" s="225"/>
      <c r="M15" s="14" t="s">
        <v>125</v>
      </c>
    </row>
    <row r="16" s="222" customFormat="1" ht="45" customHeight="1" spans="1:13">
      <c r="A16" s="14">
        <v>10</v>
      </c>
      <c r="B16" s="14" t="s">
        <v>276</v>
      </c>
      <c r="C16" s="14" t="s">
        <v>258</v>
      </c>
      <c r="D16" s="15" t="s">
        <v>277</v>
      </c>
      <c r="E16" s="14" t="s">
        <v>121</v>
      </c>
      <c r="F16" s="14" t="s">
        <v>278</v>
      </c>
      <c r="G16" s="14">
        <v>410</v>
      </c>
      <c r="H16" s="14">
        <f t="shared" si="3"/>
        <v>410</v>
      </c>
      <c r="I16" s="14"/>
      <c r="J16" s="225"/>
      <c r="K16" s="225"/>
      <c r="L16" s="225"/>
      <c r="M16" s="14" t="s">
        <v>125</v>
      </c>
    </row>
    <row r="17" s="222" customFormat="1" ht="45" customHeight="1" spans="1:13">
      <c r="A17" s="14">
        <v>11</v>
      </c>
      <c r="B17" s="14" t="s">
        <v>279</v>
      </c>
      <c r="C17" s="14" t="s">
        <v>258</v>
      </c>
      <c r="D17" s="15" t="s">
        <v>280</v>
      </c>
      <c r="E17" s="14" t="s">
        <v>121</v>
      </c>
      <c r="F17" s="14" t="s">
        <v>278</v>
      </c>
      <c r="G17" s="14">
        <v>410</v>
      </c>
      <c r="H17" s="14">
        <f t="shared" si="3"/>
        <v>410</v>
      </c>
      <c r="I17" s="14"/>
      <c r="J17" s="225"/>
      <c r="K17" s="225"/>
      <c r="L17" s="225"/>
      <c r="M17" s="14" t="s">
        <v>125</v>
      </c>
    </row>
    <row r="18" s="222" customFormat="1" ht="45" customHeight="1" spans="1:13">
      <c r="A18" s="14">
        <v>12</v>
      </c>
      <c r="B18" s="14" t="s">
        <v>281</v>
      </c>
      <c r="C18" s="14" t="s">
        <v>258</v>
      </c>
      <c r="D18" s="15" t="s">
        <v>280</v>
      </c>
      <c r="E18" s="14" t="s">
        <v>121</v>
      </c>
      <c r="F18" s="14" t="s">
        <v>278</v>
      </c>
      <c r="G18" s="14">
        <v>410</v>
      </c>
      <c r="H18" s="14">
        <f t="shared" si="3"/>
        <v>410</v>
      </c>
      <c r="I18" s="14"/>
      <c r="J18" s="225"/>
      <c r="K18" s="225"/>
      <c r="L18" s="225"/>
      <c r="M18" s="14" t="s">
        <v>125</v>
      </c>
    </row>
  </sheetData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5">
    <cfRule type="duplicateValues" dxfId="0" priority="1"/>
    <cfRule type="duplicateValues" dxfId="0" priority="2"/>
  </conditionalFormatting>
  <conditionalFormatting sqref="O4:O6">
    <cfRule type="cellIs" dxfId="1" priority="4" operator="greaterThan">
      <formula>750</formula>
    </cfRule>
  </conditionalFormatting>
  <conditionalFormatting sqref="B1:B4 B6:B1048576">
    <cfRule type="duplicateValues" dxfId="0" priority="3"/>
  </conditionalFormatting>
  <printOptions horizontalCentered="1"/>
  <pageMargins left="0.984251968503937" right="0.708661417322835" top="0.78740157480315" bottom="0.78740157480315" header="0.31496062992126" footer="0.31496062992126"/>
  <pageSetup paperSize="8" scale="86" orientation="landscape"/>
  <headerFooter>
    <oddFooter>&amp;C 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69"/>
  <sheetViews>
    <sheetView view="pageBreakPreview" zoomScale="85" zoomScaleNormal="100" workbookViewId="0">
      <selection activeCell="A1" sqref="A1:L8"/>
    </sheetView>
  </sheetViews>
  <sheetFormatPr defaultColWidth="9" defaultRowHeight="13.5"/>
  <cols>
    <col min="1" max="1" width="7.10833333333333" style="135" customWidth="1"/>
    <col min="2" max="2" width="18.4416666666667" style="135" customWidth="1"/>
    <col min="3" max="3" width="15.3333333333333" customWidth="1"/>
    <col min="4" max="4" width="34.775" customWidth="1"/>
    <col min="5" max="5" width="9.775" style="135" customWidth="1"/>
    <col min="6" max="6" width="18" style="135" customWidth="1"/>
    <col min="7" max="7" width="10.4416666666667" style="135" customWidth="1"/>
    <col min="8" max="8" width="11.8833333333333" style="135" customWidth="1"/>
    <col min="9" max="9" width="14.775" style="135" customWidth="1"/>
    <col min="10" max="10" width="13.8833333333333" style="135" customWidth="1"/>
    <col min="11" max="11" width="16" style="135" customWidth="1"/>
    <col min="12" max="12" width="23.2166666666667" style="135" customWidth="1"/>
    <col min="13" max="13" width="15" style="1" customWidth="1"/>
    <col min="14" max="16384" width="9" style="137"/>
  </cols>
  <sheetData>
    <row r="1" ht="22.2" customHeight="1" spans="1:13">
      <c r="A1" s="4" t="s">
        <v>282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7"/>
    </row>
    <row r="2" ht="19.95" customHeight="1" spans="1:13">
      <c r="A2" s="5" t="s">
        <v>98</v>
      </c>
      <c r="B2" s="5" t="s">
        <v>99</v>
      </c>
      <c r="C2" s="5" t="s">
        <v>100</v>
      </c>
      <c r="D2" s="5" t="s">
        <v>101</v>
      </c>
      <c r="E2" s="5" t="s">
        <v>102</v>
      </c>
      <c r="F2" s="5" t="s">
        <v>103</v>
      </c>
      <c r="G2" s="210" t="s">
        <v>104</v>
      </c>
      <c r="H2" s="211" t="s">
        <v>105</v>
      </c>
      <c r="I2" s="211"/>
      <c r="J2" s="211"/>
      <c r="K2" s="211"/>
      <c r="L2" s="7" t="s">
        <v>106</v>
      </c>
      <c r="M2" s="18" t="s">
        <v>107</v>
      </c>
    </row>
    <row r="3" ht="31.95" customHeight="1" spans="1:14">
      <c r="A3" s="5"/>
      <c r="B3" s="5"/>
      <c r="C3" s="5"/>
      <c r="D3" s="5"/>
      <c r="E3" s="5"/>
      <c r="F3" s="5"/>
      <c r="G3" s="210"/>
      <c r="H3" s="5" t="s">
        <v>108</v>
      </c>
      <c r="I3" s="5" t="s">
        <v>109</v>
      </c>
      <c r="J3" s="5" t="s">
        <v>110</v>
      </c>
      <c r="K3" s="5" t="s">
        <v>111</v>
      </c>
      <c r="L3" s="7"/>
      <c r="M3" s="18"/>
      <c r="N3" s="221"/>
    </row>
    <row r="4" s="1" customFormat="1" ht="27" hidden="1" spans="1:16">
      <c r="A4" s="5"/>
      <c r="B4" s="5"/>
      <c r="C4" s="5" t="s">
        <v>67</v>
      </c>
      <c r="D4" s="5" t="s">
        <v>283</v>
      </c>
      <c r="E4" s="5"/>
      <c r="F4" s="5" t="s">
        <v>65</v>
      </c>
      <c r="G4" s="7" t="s">
        <v>114</v>
      </c>
      <c r="H4" s="5" t="s">
        <v>115</v>
      </c>
      <c r="I4" s="5" t="s">
        <v>116</v>
      </c>
      <c r="J4" s="5" t="s">
        <v>117</v>
      </c>
      <c r="K4" s="5" t="s">
        <v>118</v>
      </c>
      <c r="L4" s="5" t="s">
        <v>4</v>
      </c>
      <c r="M4" s="19" t="s">
        <v>112</v>
      </c>
      <c r="N4" s="20">
        <f>K5-SUM(G7:G1889)</f>
        <v>0</v>
      </c>
      <c r="O4" s="21">
        <f>C5+D5+M5-L5</f>
        <v>0</v>
      </c>
      <c r="P4" s="22"/>
    </row>
    <row r="5" s="1" customFormat="1" ht="15" hidden="1" spans="1:16">
      <c r="A5" s="5"/>
      <c r="B5" s="5"/>
      <c r="C5" s="23">
        <f>SUM(C6:C6)</f>
        <v>0</v>
      </c>
      <c r="D5" s="23">
        <f>SUM(D6:D6)</f>
        <v>0</v>
      </c>
      <c r="E5" s="9" t="s">
        <v>284</v>
      </c>
      <c r="F5" s="10">
        <f t="shared" ref="F5:M5" si="0">SUM(F6:F6)</f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23">
        <f t="shared" si="0"/>
        <v>0</v>
      </c>
      <c r="L5" s="8">
        <f t="shared" si="0"/>
        <v>0</v>
      </c>
      <c r="M5" s="24">
        <f t="shared" si="0"/>
        <v>0</v>
      </c>
      <c r="N5" s="20">
        <f t="shared" ref="N5:N6" si="1">F5-G5-H5-I5-J5</f>
        <v>0</v>
      </c>
      <c r="O5" s="22"/>
      <c r="P5" s="22"/>
    </row>
    <row r="6" s="2" customFormat="1" ht="19.95" hidden="1" customHeight="1" spans="1:16">
      <c r="A6" s="5"/>
      <c r="B6" s="5"/>
      <c r="C6" s="25">
        <f>COUNTIFS($E$7:$E$1940,E6,$M$7:$M$1940,"十四五")</f>
        <v>0</v>
      </c>
      <c r="D6" s="25">
        <f>SUMPRODUCT(($E$7:$E$1940=E6)*($M$7:$M$1940="远期")*($G$7:$G$1940))/10000</f>
        <v>0</v>
      </c>
      <c r="E6" s="12" t="s">
        <v>285</v>
      </c>
      <c r="F6" s="13">
        <f>COUNTIFS($E$7:$E$1889,E6)</f>
        <v>0</v>
      </c>
      <c r="G6" s="13">
        <f>COUNTIFS($E$7:$E$1889,E6,$G$7:$G$1889,"&lt;10000")</f>
        <v>0</v>
      </c>
      <c r="H6" s="13">
        <f>COUNTIFS($E$7:$E$1889,E6,$G$7:$G$1889,"&gt;=10000",$G$7:$G$1889,"&lt;50000")</f>
        <v>0</v>
      </c>
      <c r="I6" s="13">
        <f>COUNTIFS($E$7:$E$1889,E6,$G$7:$G$1889,"&gt;=50000",$G$7:$G$1889,"&lt;100000")</f>
        <v>0</v>
      </c>
      <c r="J6" s="13">
        <f>COUNTIFS($E$7:$E$1889,E6,$G$7:$G$1889,"&gt;=100000")</f>
        <v>0</v>
      </c>
      <c r="K6" s="25">
        <f>SUMIF($E$7:$E$1889,$E6,$G$7:$G$1889)</f>
        <v>0</v>
      </c>
      <c r="L6" s="11">
        <f t="shared" ref="L6" si="2">K6/10000</f>
        <v>0</v>
      </c>
      <c r="M6" s="26">
        <f>SUMPRODUCT(($E$7:$E$1940=E6)*($M$7:$M$1940="十四五")*($G$7:$G$1940))/10000</f>
        <v>0</v>
      </c>
      <c r="N6" s="27">
        <f t="shared" si="1"/>
        <v>0</v>
      </c>
      <c r="O6" s="28"/>
      <c r="P6" s="28"/>
    </row>
    <row r="7" s="99" customFormat="1" ht="30" customHeight="1" spans="1:13">
      <c r="A7" s="142"/>
      <c r="B7" s="142"/>
      <c r="C7" s="142"/>
      <c r="D7" s="139"/>
      <c r="E7" s="142"/>
      <c r="F7" s="142"/>
      <c r="G7" s="142"/>
      <c r="H7" s="142"/>
      <c r="I7" s="142"/>
      <c r="J7" s="142"/>
      <c r="K7" s="142"/>
      <c r="L7" s="139"/>
      <c r="M7" s="29"/>
    </row>
    <row r="8" ht="30" customHeight="1" spans="1:13">
      <c r="A8" s="220"/>
      <c r="B8" s="220"/>
      <c r="C8" s="16"/>
      <c r="D8" s="16"/>
      <c r="E8" s="220"/>
      <c r="F8" s="220"/>
      <c r="G8" s="220"/>
      <c r="H8" s="220"/>
      <c r="I8" s="220"/>
      <c r="J8" s="220"/>
      <c r="K8" s="220"/>
      <c r="L8" s="220"/>
      <c r="M8" s="31"/>
    </row>
    <row r="9" ht="24.15" customHeight="1" spans="13:13">
      <c r="M9" s="31"/>
    </row>
    <row r="10" ht="24.15" customHeight="1" spans="13:13">
      <c r="M10" s="31"/>
    </row>
    <row r="11" ht="24.15" customHeight="1" spans="13:13">
      <c r="M11" s="31"/>
    </row>
    <row r="12" ht="24.15" customHeight="1" spans="13:13">
      <c r="M12" s="31"/>
    </row>
    <row r="13" ht="24.15" customHeight="1" spans="13:13">
      <c r="M13" s="31"/>
    </row>
    <row r="14" ht="24.15" customHeight="1" spans="13:13">
      <c r="M14" s="31"/>
    </row>
    <row r="15" ht="24.15" customHeight="1" spans="13:13">
      <c r="M15" s="31"/>
    </row>
    <row r="16" ht="24.15" customHeight="1" spans="13:13">
      <c r="M16" s="31"/>
    </row>
    <row r="17" ht="24.15" customHeight="1" spans="13:13">
      <c r="M17" s="31"/>
    </row>
    <row r="18" ht="24.15" customHeight="1" spans="13:13">
      <c r="M18" s="31"/>
    </row>
    <row r="19" ht="24.15" customHeight="1" spans="13:13">
      <c r="M19" s="31"/>
    </row>
    <row r="20" ht="24.15" customHeight="1" spans="13:13">
      <c r="M20" s="31"/>
    </row>
    <row r="21" ht="24.15" customHeight="1" spans="13:13">
      <c r="M21" s="31"/>
    </row>
    <row r="22" ht="24.15" customHeight="1" spans="13:13">
      <c r="M22" s="31"/>
    </row>
    <row r="23" ht="24.15" customHeight="1" spans="13:13">
      <c r="M23" s="31"/>
    </row>
    <row r="24" ht="24.15" customHeight="1" spans="13:13">
      <c r="M24" s="31"/>
    </row>
    <row r="25" ht="24.15" customHeight="1" spans="13:13">
      <c r="M25" s="31"/>
    </row>
    <row r="26" ht="24.15" customHeight="1" spans="13:13">
      <c r="M26" s="31"/>
    </row>
    <row r="27" ht="24.15" customHeight="1" spans="13:13">
      <c r="M27" s="31"/>
    </row>
    <row r="28" ht="24.15" customHeight="1" spans="13:13">
      <c r="M28" s="31"/>
    </row>
    <row r="29" ht="24.15" customHeight="1" spans="13:13">
      <c r="M29" s="31"/>
    </row>
    <row r="30" ht="24.15" customHeight="1" spans="13:13">
      <c r="M30" s="31"/>
    </row>
    <row r="31" ht="24.15" customHeight="1" spans="13:13">
      <c r="M31" s="31"/>
    </row>
    <row r="32" ht="24.15" customHeight="1" spans="13:13">
      <c r="M32" s="31"/>
    </row>
    <row r="33" ht="24.15" customHeight="1" spans="13:13">
      <c r="M33" s="31"/>
    </row>
    <row r="34" ht="24.15" customHeight="1" spans="13:13">
      <c r="M34" s="31"/>
    </row>
    <row r="35" ht="24.15" customHeight="1" spans="13:13">
      <c r="M35" s="31"/>
    </row>
    <row r="36" ht="24.15" customHeight="1" spans="13:13">
      <c r="M36" s="31"/>
    </row>
    <row r="37" ht="24.15" customHeight="1" spans="13:13">
      <c r="M37" s="31"/>
    </row>
    <row r="38" ht="24.15" customHeight="1" spans="13:13">
      <c r="M38" s="31"/>
    </row>
    <row r="39" ht="24.15" customHeight="1" spans="13:13">
      <c r="M39" s="31"/>
    </row>
    <row r="40" ht="24.15" customHeight="1" spans="13:13">
      <c r="M40" s="31"/>
    </row>
    <row r="41" ht="24.15" customHeight="1" spans="13:13">
      <c r="M41" s="31"/>
    </row>
    <row r="42" ht="24.15" customHeight="1" spans="13:13">
      <c r="M42" s="31"/>
    </row>
    <row r="43" ht="24.15" customHeight="1" spans="13:13">
      <c r="M43" s="31"/>
    </row>
    <row r="44" ht="24.15" customHeight="1" spans="13:13">
      <c r="M44" s="31"/>
    </row>
    <row r="45" ht="24.15" customHeight="1" spans="13:13">
      <c r="M45" s="31"/>
    </row>
    <row r="46" ht="24.15" customHeight="1" spans="13:13">
      <c r="M46" s="31"/>
    </row>
    <row r="47" ht="24.15" customHeight="1" spans="13:13">
      <c r="M47" s="31"/>
    </row>
    <row r="48" ht="24.15" customHeight="1" spans="13:13">
      <c r="M48" s="31"/>
    </row>
    <row r="49" ht="24.15" customHeight="1" spans="13:13">
      <c r="M49" s="31"/>
    </row>
    <row r="50" ht="24.15" customHeight="1" spans="13:13">
      <c r="M50" s="31"/>
    </row>
    <row r="51" ht="24.15" customHeight="1" spans="13:13">
      <c r="M51" s="31"/>
    </row>
    <row r="52" ht="24.15" customHeight="1" spans="13:13">
      <c r="M52" s="31"/>
    </row>
    <row r="53" ht="24.15" customHeight="1" spans="13:13">
      <c r="M53" s="31"/>
    </row>
    <row r="54" ht="24.15" customHeight="1" spans="13:13">
      <c r="M54" s="31"/>
    </row>
    <row r="55" ht="24.15" customHeight="1" spans="13:13">
      <c r="M55" s="31"/>
    </row>
    <row r="56" ht="24.15" customHeight="1" spans="13:13">
      <c r="M56" s="31"/>
    </row>
    <row r="57" ht="24.15" customHeight="1" spans="13:13">
      <c r="M57" s="31"/>
    </row>
    <row r="58" ht="24.15" customHeight="1" spans="13:13">
      <c r="M58" s="31"/>
    </row>
    <row r="59" ht="24.15" customHeight="1" spans="13:13">
      <c r="M59" s="31"/>
    </row>
    <row r="60" ht="24.15" customHeight="1" spans="13:13">
      <c r="M60" s="31"/>
    </row>
    <row r="61" ht="24.15" customHeight="1" spans="13:13">
      <c r="M61" s="31"/>
    </row>
    <row r="62" ht="24.15" customHeight="1" spans="13:13">
      <c r="M62" s="31"/>
    </row>
    <row r="63" ht="24.15" customHeight="1" spans="13:13">
      <c r="M63" s="31"/>
    </row>
    <row r="64" ht="24.15" customHeight="1" spans="13:13">
      <c r="M64" s="31"/>
    </row>
    <row r="65" ht="24.15" customHeight="1" spans="13:13">
      <c r="M65" s="31"/>
    </row>
    <row r="66" ht="24.15" customHeight="1" spans="13:13">
      <c r="M66" s="31"/>
    </row>
    <row r="67" ht="24.15" customHeight="1" spans="13:13">
      <c r="M67" s="31"/>
    </row>
    <row r="68" ht="24.15" customHeight="1" spans="13:13">
      <c r="M68" s="31"/>
    </row>
    <row r="69" ht="24.15" customHeight="1" spans="13:13">
      <c r="M69" s="31"/>
    </row>
    <row r="70" ht="24.15" customHeight="1" spans="13:13">
      <c r="M70" s="31"/>
    </row>
    <row r="71" ht="24.15" customHeight="1" spans="13:13">
      <c r="M71" s="31"/>
    </row>
    <row r="72" ht="24.15" customHeight="1" spans="13:13">
      <c r="M72" s="31"/>
    </row>
    <row r="73" ht="24.15" customHeight="1" spans="13:13">
      <c r="M73" s="31"/>
    </row>
    <row r="74" ht="24.15" customHeight="1" spans="13:13">
      <c r="M74" s="31"/>
    </row>
    <row r="75" ht="24.15" customHeight="1" spans="13:13">
      <c r="M75" s="31"/>
    </row>
    <row r="76" ht="24.15" customHeight="1" spans="13:13">
      <c r="M76" s="31"/>
    </row>
    <row r="77" ht="24.15" customHeight="1" spans="13:13">
      <c r="M77" s="31"/>
    </row>
    <row r="78" ht="24.15" customHeight="1" spans="13:13">
      <c r="M78" s="31"/>
    </row>
    <row r="79" ht="24.15" customHeight="1" spans="13:13">
      <c r="M79" s="31"/>
    </row>
    <row r="80" ht="24.15" customHeight="1" spans="13:13">
      <c r="M80" s="31"/>
    </row>
    <row r="81" ht="24.15" customHeight="1" spans="13:13">
      <c r="M81" s="31"/>
    </row>
    <row r="82" ht="24.15" customHeight="1" spans="13:13">
      <c r="M82" s="31"/>
    </row>
    <row r="83" ht="24.15" customHeight="1" spans="13:13">
      <c r="M83" s="31"/>
    </row>
    <row r="84" ht="24.15" customHeight="1" spans="13:13">
      <c r="M84" s="31"/>
    </row>
    <row r="85" ht="24.15" customHeight="1" spans="13:13">
      <c r="M85" s="31"/>
    </row>
    <row r="86" ht="24.15" customHeight="1" spans="13:13">
      <c r="M86" s="31"/>
    </row>
    <row r="87" ht="24.15" customHeight="1" spans="13:13">
      <c r="M87" s="31"/>
    </row>
    <row r="88" ht="24.15" customHeight="1" spans="13:13">
      <c r="M88" s="31"/>
    </row>
    <row r="89" ht="24.15" customHeight="1" spans="13:13">
      <c r="M89" s="31"/>
    </row>
    <row r="90" ht="24.15" customHeight="1" spans="13:13">
      <c r="M90" s="31"/>
    </row>
    <row r="91" ht="24.15" customHeight="1" spans="13:13">
      <c r="M91" s="31"/>
    </row>
    <row r="92" ht="24.15" customHeight="1" spans="13:13">
      <c r="M92" s="31"/>
    </row>
    <row r="93" ht="24.15" customHeight="1" spans="13:13">
      <c r="M93" s="31"/>
    </row>
    <row r="94" ht="24.15" customHeight="1" spans="13:13">
      <c r="M94" s="31"/>
    </row>
    <row r="95" ht="24.15" customHeight="1" spans="13:13">
      <c r="M95" s="31"/>
    </row>
    <row r="96" ht="24.15" customHeight="1" spans="13:13">
      <c r="M96" s="31"/>
    </row>
    <row r="97" ht="24.15" customHeight="1" spans="13:13">
      <c r="M97" s="31"/>
    </row>
    <row r="98" ht="24.15" customHeight="1" spans="13:13">
      <c r="M98" s="31"/>
    </row>
    <row r="99" ht="24.15" customHeight="1" spans="13:13">
      <c r="M99" s="31"/>
    </row>
    <row r="100" ht="24.15" customHeight="1" spans="13:13">
      <c r="M100" s="31"/>
    </row>
    <row r="101" ht="24.15" customHeight="1" spans="13:13">
      <c r="M101" s="31"/>
    </row>
    <row r="102" ht="24.15" customHeight="1" spans="13:13">
      <c r="M102" s="31"/>
    </row>
    <row r="103" ht="24.15" customHeight="1" spans="13:13">
      <c r="M103" s="31"/>
    </row>
    <row r="104" ht="24.15" customHeight="1" spans="13:13">
      <c r="M104" s="31"/>
    </row>
    <row r="105" ht="24.15" customHeight="1" spans="13:13">
      <c r="M105" s="31"/>
    </row>
    <row r="106" ht="24.15" customHeight="1" spans="13:13">
      <c r="M106" s="31"/>
    </row>
    <row r="107" ht="24.15" customHeight="1" spans="13:13">
      <c r="M107" s="31"/>
    </row>
    <row r="108" ht="24.15" customHeight="1" spans="13:13">
      <c r="M108" s="31"/>
    </row>
    <row r="109" ht="24.15" customHeight="1" spans="13:13">
      <c r="M109" s="31"/>
    </row>
    <row r="110" ht="24.15" customHeight="1" spans="13:13">
      <c r="M110" s="31"/>
    </row>
    <row r="111" ht="24.15" customHeight="1" spans="13:13">
      <c r="M111" s="31"/>
    </row>
    <row r="112" ht="24.15" customHeight="1" spans="13:13">
      <c r="M112" s="31"/>
    </row>
    <row r="113" ht="24.15" customHeight="1" spans="13:13">
      <c r="M113" s="31"/>
    </row>
    <row r="114" ht="24.15" customHeight="1" spans="13:13">
      <c r="M114" s="31"/>
    </row>
    <row r="115" ht="24.15" customHeight="1" spans="13:13">
      <c r="M115" s="31"/>
    </row>
    <row r="116" ht="24.15" customHeight="1" spans="13:13">
      <c r="M116" s="31"/>
    </row>
    <row r="117" ht="24.15" customHeight="1" spans="13:13">
      <c r="M117" s="31"/>
    </row>
    <row r="118" ht="24.15" customHeight="1" spans="13:13">
      <c r="M118" s="31"/>
    </row>
    <row r="119" ht="24.15" customHeight="1" spans="13:13">
      <c r="M119" s="31"/>
    </row>
    <row r="120" ht="24.15" customHeight="1" spans="13:13">
      <c r="M120" s="31"/>
    </row>
    <row r="121" ht="24.15" customHeight="1" spans="13:13">
      <c r="M121" s="31"/>
    </row>
    <row r="122" ht="24.15" customHeight="1" spans="13:13">
      <c r="M122" s="31"/>
    </row>
    <row r="123" ht="24.15" customHeight="1" spans="13:13">
      <c r="M123" s="31"/>
    </row>
    <row r="124" ht="24.15" customHeight="1" spans="13:13">
      <c r="M124" s="31"/>
    </row>
    <row r="125" ht="24.15" customHeight="1" spans="13:13">
      <c r="M125" s="31"/>
    </row>
    <row r="126" ht="24.15" customHeight="1" spans="13:13">
      <c r="M126" s="31"/>
    </row>
    <row r="127" ht="24.15" customHeight="1" spans="13:13">
      <c r="M127" s="31"/>
    </row>
    <row r="128" ht="24.15" customHeight="1" spans="13:13">
      <c r="M128" s="31"/>
    </row>
    <row r="129" ht="24.15" customHeight="1" spans="13:13">
      <c r="M129" s="31"/>
    </row>
    <row r="130" ht="24.15" customHeight="1" spans="13:13">
      <c r="M130" s="31"/>
    </row>
    <row r="131" ht="24.15" customHeight="1" spans="13:13">
      <c r="M131" s="31"/>
    </row>
    <row r="132" ht="24.15" customHeight="1" spans="13:13">
      <c r="M132" s="31"/>
    </row>
    <row r="133" ht="24.15" customHeight="1" spans="13:13">
      <c r="M133" s="31"/>
    </row>
    <row r="134" ht="24.15" customHeight="1" spans="13:13">
      <c r="M134" s="31"/>
    </row>
    <row r="135" ht="24.15" customHeight="1" spans="13:13">
      <c r="M135" s="31"/>
    </row>
    <row r="136" ht="24.15" customHeight="1" spans="13:13">
      <c r="M136" s="31"/>
    </row>
    <row r="137" ht="24.15" customHeight="1" spans="13:13">
      <c r="M137" s="31"/>
    </row>
    <row r="138" ht="24.15" customHeight="1" spans="13:13">
      <c r="M138" s="31"/>
    </row>
    <row r="139" ht="24.15" customHeight="1" spans="13:13">
      <c r="M139" s="31"/>
    </row>
    <row r="140" ht="24.15" customHeight="1" spans="13:13">
      <c r="M140" s="31"/>
    </row>
    <row r="141" ht="24.15" customHeight="1" spans="13:13">
      <c r="M141" s="31"/>
    </row>
    <row r="142" ht="24.15" customHeight="1" spans="13:13">
      <c r="M142" s="31"/>
    </row>
    <row r="143" ht="24.15" customHeight="1" spans="13:13">
      <c r="M143" s="31"/>
    </row>
    <row r="144" ht="24.15" customHeight="1" spans="13:13">
      <c r="M144" s="31"/>
    </row>
    <row r="145" ht="24.15" customHeight="1" spans="13:13">
      <c r="M145" s="31"/>
    </row>
    <row r="146" ht="24.15" customHeight="1" spans="13:13">
      <c r="M146" s="31"/>
    </row>
    <row r="147" ht="24.15" customHeight="1" spans="13:13">
      <c r="M147" s="31"/>
    </row>
    <row r="148" ht="24.15" customHeight="1" spans="13:13">
      <c r="M148" s="31"/>
    </row>
    <row r="149" ht="24.15" customHeight="1" spans="13:13">
      <c r="M149" s="31"/>
    </row>
    <row r="150" ht="24.15" customHeight="1" spans="13:13">
      <c r="M150" s="31"/>
    </row>
    <row r="151" ht="24.15" customHeight="1" spans="13:13">
      <c r="M151" s="31"/>
    </row>
    <row r="152" ht="24.15" customHeight="1" spans="13:13">
      <c r="M152" s="31"/>
    </row>
    <row r="153" ht="24.15" customHeight="1" spans="13:13">
      <c r="M153" s="31"/>
    </row>
    <row r="154" ht="24.15" customHeight="1" spans="13:13">
      <c r="M154" s="31"/>
    </row>
    <row r="155" ht="24.15" customHeight="1" spans="13:13">
      <c r="M155" s="31"/>
    </row>
    <row r="156" ht="24.15" customHeight="1" spans="13:13">
      <c r="M156" s="31"/>
    </row>
    <row r="157" ht="24.15" customHeight="1" spans="13:13">
      <c r="M157" s="31"/>
    </row>
    <row r="158" ht="24.15" customHeight="1" spans="13:13">
      <c r="M158" s="31"/>
    </row>
    <row r="159" ht="24.15" customHeight="1" spans="13:13">
      <c r="M159" s="31"/>
    </row>
    <row r="160" ht="24.15" customHeight="1" spans="13:13">
      <c r="M160" s="31"/>
    </row>
    <row r="161" ht="24.15" customHeight="1" spans="13:13">
      <c r="M161" s="31"/>
    </row>
    <row r="162" ht="24.15" customHeight="1" spans="13:13">
      <c r="M162" s="31"/>
    </row>
    <row r="163" ht="24.15" customHeight="1" spans="13:13">
      <c r="M163" s="31"/>
    </row>
    <row r="164" ht="24.15" customHeight="1" spans="13:13">
      <c r="M164" s="31"/>
    </row>
    <row r="165" ht="24.15" customHeight="1" spans="13:13">
      <c r="M165" s="31"/>
    </row>
    <row r="166" ht="24.15" customHeight="1" spans="13:13">
      <c r="M166" s="31"/>
    </row>
    <row r="167" ht="24.15" customHeight="1" spans="13:13">
      <c r="M167" s="31"/>
    </row>
    <row r="168" ht="24.15" customHeight="1" spans="13:13">
      <c r="M168" s="31"/>
    </row>
    <row r="169" ht="24.15" customHeight="1" spans="13:13">
      <c r="M169" s="31"/>
    </row>
    <row r="170" ht="24.15" customHeight="1" spans="13:13">
      <c r="M170" s="31"/>
    </row>
    <row r="171" ht="24.15" customHeight="1" spans="13:13">
      <c r="M171" s="31"/>
    </row>
    <row r="172" ht="24.15" customHeight="1" spans="13:13">
      <c r="M172" s="31"/>
    </row>
    <row r="173" ht="24.15" customHeight="1" spans="13:13">
      <c r="M173" s="31"/>
    </row>
    <row r="174" ht="24.15" customHeight="1" spans="13:13">
      <c r="M174" s="31"/>
    </row>
    <row r="175" ht="24.15" customHeight="1" spans="13:13">
      <c r="M175" s="31"/>
    </row>
    <row r="176" ht="24.15" customHeight="1" spans="13:13">
      <c r="M176" s="31"/>
    </row>
    <row r="177" ht="24.15" customHeight="1" spans="13:13">
      <c r="M177" s="31"/>
    </row>
    <row r="178" ht="24.15" customHeight="1" spans="13:13">
      <c r="M178" s="31"/>
    </row>
    <row r="179" ht="24.15" customHeight="1" spans="13:13">
      <c r="M179" s="31"/>
    </row>
    <row r="180" ht="24.15" customHeight="1" spans="13:13">
      <c r="M180" s="31"/>
    </row>
    <row r="181" ht="24.15" customHeight="1" spans="13:13">
      <c r="M181" s="31"/>
    </row>
    <row r="182" ht="24.15" customHeight="1" spans="13:13">
      <c r="M182" s="31"/>
    </row>
    <row r="183" ht="24.15" customHeight="1" spans="13:13">
      <c r="M183" s="31"/>
    </row>
    <row r="184" ht="24.15" customHeight="1" spans="13:13">
      <c r="M184" s="31"/>
    </row>
    <row r="185" ht="24.15" customHeight="1" spans="13:13">
      <c r="M185" s="31"/>
    </row>
    <row r="186" ht="24.15" customHeight="1" spans="13:13">
      <c r="M186" s="31"/>
    </row>
    <row r="187" ht="24.15" customHeight="1" spans="13:13">
      <c r="M187" s="31"/>
    </row>
    <row r="188" ht="24.15" customHeight="1" spans="13:13">
      <c r="M188" s="31"/>
    </row>
    <row r="189" ht="24.15" customHeight="1" spans="13:13">
      <c r="M189" s="31"/>
    </row>
    <row r="190" ht="24.15" customHeight="1" spans="13:13">
      <c r="M190" s="31"/>
    </row>
    <row r="191" ht="24.15" customHeight="1" spans="13:13">
      <c r="M191" s="31"/>
    </row>
    <row r="192" ht="24.15" customHeight="1" spans="13:13">
      <c r="M192" s="31"/>
    </row>
    <row r="193" ht="24.15" customHeight="1" spans="13:13">
      <c r="M193" s="31"/>
    </row>
    <row r="194" ht="24.15" customHeight="1" spans="13:13">
      <c r="M194" s="31"/>
    </row>
    <row r="195" ht="24.15" customHeight="1" spans="13:13">
      <c r="M195" s="31"/>
    </row>
    <row r="196" ht="24.15" customHeight="1" spans="13:13">
      <c r="M196" s="31"/>
    </row>
    <row r="197" ht="24.15" customHeight="1" spans="13:13">
      <c r="M197" s="31"/>
    </row>
    <row r="198" ht="24.15" customHeight="1" spans="13:13">
      <c r="M198" s="31"/>
    </row>
    <row r="199" ht="24.15" customHeight="1" spans="13:13">
      <c r="M199" s="31"/>
    </row>
    <row r="200" ht="24.15" customHeight="1" spans="13:13">
      <c r="M200" s="31"/>
    </row>
    <row r="201" ht="24.15" customHeight="1" spans="13:13">
      <c r="M201" s="31"/>
    </row>
    <row r="202" ht="24.15" customHeight="1" spans="13:13">
      <c r="M202" s="31"/>
    </row>
    <row r="203" ht="24.15" customHeight="1" spans="13:13">
      <c r="M203" s="31"/>
    </row>
    <row r="204" ht="24.15" customHeight="1" spans="13:13">
      <c r="M204" s="31"/>
    </row>
    <row r="205" ht="24.15" customHeight="1" spans="13:13">
      <c r="M205" s="31"/>
    </row>
    <row r="206" ht="24.15" customHeight="1" spans="13:13">
      <c r="M206" s="31"/>
    </row>
    <row r="207" ht="24.15" customHeight="1" spans="13:13">
      <c r="M207" s="31"/>
    </row>
    <row r="208" ht="24.15" customHeight="1" spans="13:13">
      <c r="M208" s="31"/>
    </row>
    <row r="209" ht="24.15" customHeight="1" spans="13:13">
      <c r="M209" s="31"/>
    </row>
    <row r="210" ht="24.15" customHeight="1" spans="13:13">
      <c r="M210" s="31"/>
    </row>
    <row r="211" ht="24.15" customHeight="1" spans="13:13">
      <c r="M211" s="31"/>
    </row>
    <row r="212" ht="24.15" customHeight="1" spans="13:13">
      <c r="M212" s="31"/>
    </row>
    <row r="213" ht="24.15" customHeight="1" spans="13:13">
      <c r="M213" s="31"/>
    </row>
    <row r="214" ht="24.15" customHeight="1" spans="13:13">
      <c r="M214" s="31"/>
    </row>
    <row r="215" ht="24.15" customHeight="1" spans="13:13">
      <c r="M215" s="31"/>
    </row>
    <row r="216" ht="24.15" customHeight="1" spans="13:13">
      <c r="M216" s="31"/>
    </row>
    <row r="217" ht="24.15" customHeight="1" spans="13:13">
      <c r="M217" s="31"/>
    </row>
    <row r="218" ht="24.15" customHeight="1" spans="13:13">
      <c r="M218" s="31"/>
    </row>
    <row r="219" ht="24.15" customHeight="1" spans="13:13">
      <c r="M219" s="31"/>
    </row>
    <row r="220" ht="24.15" customHeight="1" spans="13:13">
      <c r="M220" s="31"/>
    </row>
    <row r="221" ht="24.15" customHeight="1" spans="13:13">
      <c r="M221" s="31"/>
    </row>
    <row r="222" ht="24.15" customHeight="1" spans="13:13">
      <c r="M222" s="31"/>
    </row>
    <row r="223" ht="24.15" customHeight="1" spans="13:13">
      <c r="M223" s="31"/>
    </row>
    <row r="224" ht="24.15" customHeight="1" spans="13:13">
      <c r="M224" s="31"/>
    </row>
    <row r="225" ht="24.15" customHeight="1" spans="13:13">
      <c r="M225" s="31"/>
    </row>
    <row r="226" ht="24.15" customHeight="1" spans="13:13">
      <c r="M226" s="31"/>
    </row>
    <row r="227" ht="24.15" customHeight="1" spans="13:13">
      <c r="M227" s="31"/>
    </row>
    <row r="228" ht="24.15" customHeight="1" spans="13:13">
      <c r="M228" s="31"/>
    </row>
    <row r="229" ht="24.15" customHeight="1" spans="13:13">
      <c r="M229" s="31"/>
    </row>
    <row r="230" ht="24.15" customHeight="1" spans="13:13">
      <c r="M230" s="31"/>
    </row>
    <row r="231" ht="24.15" customHeight="1" spans="13:13">
      <c r="M231" s="31"/>
    </row>
    <row r="232" ht="24.15" customHeight="1" spans="13:13">
      <c r="M232" s="31"/>
    </row>
    <row r="233" ht="24.15" customHeight="1" spans="13:13">
      <c r="M233" s="31"/>
    </row>
    <row r="234" ht="24.15" customHeight="1" spans="13:13">
      <c r="M234" s="31"/>
    </row>
    <row r="235" ht="24.15" customHeight="1" spans="13:13">
      <c r="M235" s="31"/>
    </row>
    <row r="236" ht="24.15" customHeight="1" spans="13:13">
      <c r="M236" s="31"/>
    </row>
    <row r="237" ht="24.15" customHeight="1" spans="13:13">
      <c r="M237" s="31"/>
    </row>
    <row r="238" ht="24.15" customHeight="1" spans="13:13">
      <c r="M238" s="31"/>
    </row>
    <row r="239" ht="24.15" customHeight="1" spans="13:13">
      <c r="M239" s="31"/>
    </row>
    <row r="240" ht="24.15" customHeight="1" spans="13:13">
      <c r="M240" s="31"/>
    </row>
    <row r="241" ht="24.15" customHeight="1" spans="13:13">
      <c r="M241" s="31"/>
    </row>
    <row r="242" ht="24.15" customHeight="1" spans="13:13">
      <c r="M242" s="31"/>
    </row>
    <row r="243" ht="24.15" customHeight="1" spans="13:13">
      <c r="M243" s="31"/>
    </row>
    <row r="244" ht="24.15" customHeight="1" spans="13:13">
      <c r="M244" s="31"/>
    </row>
    <row r="245" ht="24.15" customHeight="1" spans="13:13">
      <c r="M245" s="31"/>
    </row>
    <row r="246" ht="24.15" customHeight="1" spans="13:13">
      <c r="M246" s="31"/>
    </row>
    <row r="247" ht="24.15" customHeight="1" spans="13:13">
      <c r="M247" s="31"/>
    </row>
    <row r="248" ht="24.15" customHeight="1" spans="13:13">
      <c r="M248" s="31"/>
    </row>
    <row r="249" ht="24.15" customHeight="1" spans="13:13">
      <c r="M249" s="31"/>
    </row>
    <row r="250" ht="24.15" customHeight="1" spans="13:13">
      <c r="M250" s="31"/>
    </row>
    <row r="251" ht="24.15" customHeight="1" spans="13:13">
      <c r="M251" s="31"/>
    </row>
    <row r="252" ht="24.15" customHeight="1" spans="13:13">
      <c r="M252" s="31"/>
    </row>
    <row r="253" ht="24.15" customHeight="1" spans="13:13">
      <c r="M253" s="31"/>
    </row>
    <row r="254" ht="24.15" customHeight="1" spans="13:13">
      <c r="M254" s="31"/>
    </row>
    <row r="255" ht="24.15" customHeight="1" spans="13:13">
      <c r="M255" s="31"/>
    </row>
    <row r="256" ht="24.15" customHeight="1" spans="13:13">
      <c r="M256" s="31"/>
    </row>
    <row r="257" ht="24.15" customHeight="1" spans="13:13">
      <c r="M257" s="31"/>
    </row>
    <row r="258" ht="24.15" customHeight="1" spans="13:13">
      <c r="M258" s="31"/>
    </row>
    <row r="259" ht="24.15" customHeight="1" spans="13:13">
      <c r="M259" s="31"/>
    </row>
    <row r="260" ht="24.15" customHeight="1" spans="13:13">
      <c r="M260" s="31"/>
    </row>
    <row r="261" ht="24.15" customHeight="1" spans="13:13">
      <c r="M261" s="31"/>
    </row>
    <row r="262" ht="24.15" customHeight="1" spans="13:13">
      <c r="M262" s="31"/>
    </row>
    <row r="263" ht="24.15" customHeight="1" spans="13:13">
      <c r="M263" s="31"/>
    </row>
    <row r="264" ht="24.15" customHeight="1" spans="13:13">
      <c r="M264" s="31"/>
    </row>
    <row r="265" ht="24.15" customHeight="1" spans="13:13">
      <c r="M265" s="31"/>
    </row>
    <row r="266" ht="24.15" customHeight="1" spans="13:13">
      <c r="M266" s="22"/>
    </row>
    <row r="267" ht="24.15" customHeight="1" spans="13:13">
      <c r="M267" s="22"/>
    </row>
    <row r="268" ht="24.15" customHeight="1" spans="13:13">
      <c r="M268" s="22"/>
    </row>
    <row r="269" ht="24.15" customHeight="1" spans="13:13">
      <c r="M269" s="22"/>
    </row>
  </sheetData>
  <sortState ref="A7:P7">
    <sortCondition ref="E7" customList="楚雄市,双柏县,牟定县,南华县,姚安县,大姚县,永仁县,元谋县,武定县,禄丰县"/>
  </sortState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O4:O6">
    <cfRule type="cellIs" dxfId="1" priority="1" operator="greaterThan">
      <formula>750</formula>
    </cfRule>
  </conditionalFormatting>
  <printOptions horizontalCentered="1"/>
  <pageMargins left="0.984251968503937" right="0.708661417322835" top="0.78740157480315" bottom="0.78740157480315" header="0.31496062992126" footer="0.31496062992126"/>
  <pageSetup paperSize="8" scale="88" orientation="landscape"/>
  <headerFooter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06"/>
  <sheetViews>
    <sheetView view="pageBreakPreview" zoomScale="85" zoomScaleNormal="100" workbookViewId="0">
      <pane xSplit="2" ySplit="5" topLeftCell="C6" activePane="bottomRight" state="frozen"/>
      <selection/>
      <selection pane="topRight"/>
      <selection pane="bottomLeft"/>
      <selection pane="bottomRight" activeCell="A1" sqref="A1:L1"/>
    </sheetView>
  </sheetViews>
  <sheetFormatPr defaultColWidth="8.88333333333333" defaultRowHeight="13.5"/>
  <cols>
    <col min="1" max="1" width="8.44166666666667" style="40" customWidth="1"/>
    <col min="2" max="2" width="25.2166666666667" style="40" customWidth="1"/>
    <col min="3" max="3" width="15.6666666666667" style="40" customWidth="1"/>
    <col min="4" max="4" width="58.4416666666667" style="177" customWidth="1"/>
    <col min="5" max="5" width="9.775" style="40" customWidth="1"/>
    <col min="6" max="6" width="13.8833333333333" style="40" customWidth="1"/>
    <col min="7" max="7" width="16.1083333333333" style="40" customWidth="1"/>
    <col min="8" max="8" width="11.775" style="40" customWidth="1"/>
    <col min="9" max="9" width="11" style="40" customWidth="1"/>
    <col min="10" max="10" width="10.775" style="40" customWidth="1"/>
    <col min="11" max="12" width="10.6666666666667" style="40" customWidth="1"/>
    <col min="13" max="13" width="15" style="38" customWidth="1"/>
    <col min="14" max="16384" width="8.88333333333333" style="40"/>
  </cols>
  <sheetData>
    <row r="1" ht="22.2" customHeight="1" spans="1:13">
      <c r="A1" s="4" t="s">
        <v>286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19.95" customHeight="1" spans="1:13">
      <c r="A2" s="5" t="s">
        <v>98</v>
      </c>
      <c r="B2" s="5" t="s">
        <v>99</v>
      </c>
      <c r="C2" s="5" t="s">
        <v>100</v>
      </c>
      <c r="D2" s="5" t="s">
        <v>101</v>
      </c>
      <c r="E2" s="5" t="s">
        <v>102</v>
      </c>
      <c r="F2" s="5" t="s">
        <v>103</v>
      </c>
      <c r="G2" s="210" t="s">
        <v>118</v>
      </c>
      <c r="H2" s="211" t="s">
        <v>105</v>
      </c>
      <c r="I2" s="211"/>
      <c r="J2" s="211"/>
      <c r="K2" s="211"/>
      <c r="L2" s="7" t="s">
        <v>106</v>
      </c>
      <c r="M2" s="18" t="s">
        <v>107</v>
      </c>
    </row>
    <row r="3" ht="31.95" customHeight="1" spans="1:14">
      <c r="A3" s="5"/>
      <c r="B3" s="5"/>
      <c r="C3" s="5"/>
      <c r="D3" s="5"/>
      <c r="E3" s="5"/>
      <c r="F3" s="5"/>
      <c r="G3" s="210"/>
      <c r="H3" s="5" t="s">
        <v>108</v>
      </c>
      <c r="I3" s="5" t="s">
        <v>109</v>
      </c>
      <c r="J3" s="5" t="s">
        <v>110</v>
      </c>
      <c r="K3" s="5" t="s">
        <v>111</v>
      </c>
      <c r="L3" s="7"/>
      <c r="M3" s="18"/>
      <c r="N3" s="218" t="s">
        <v>287</v>
      </c>
    </row>
    <row r="4" s="38" customFormat="1" ht="27" hidden="1" spans="1:16">
      <c r="A4" s="5"/>
      <c r="B4" s="5" t="s">
        <v>67</v>
      </c>
      <c r="C4" s="7" t="s">
        <v>288</v>
      </c>
      <c r="D4" s="7" t="s">
        <v>113</v>
      </c>
      <c r="E4" s="5"/>
      <c r="F4" s="5" t="s">
        <v>65</v>
      </c>
      <c r="G4" s="7" t="s">
        <v>114</v>
      </c>
      <c r="H4" s="5" t="s">
        <v>115</v>
      </c>
      <c r="I4" s="5" t="s">
        <v>116</v>
      </c>
      <c r="J4" s="5" t="s">
        <v>117</v>
      </c>
      <c r="K4" s="5" t="s">
        <v>118</v>
      </c>
      <c r="L4" s="5" t="s">
        <v>4</v>
      </c>
      <c r="M4" s="19" t="s">
        <v>112</v>
      </c>
      <c r="N4" s="20" t="e">
        <f>#REF!-SUM(G6:G1931)</f>
        <v>#REF!</v>
      </c>
      <c r="O4" s="50" t="e">
        <f>#REF!+#REF!+#REF!-#REF!</f>
        <v>#REF!</v>
      </c>
      <c r="P4" s="31"/>
    </row>
    <row r="5" s="39" customFormat="1" ht="19.95" hidden="1" customHeight="1" spans="1:16">
      <c r="A5" s="5"/>
      <c r="B5" s="5">
        <f>COUNTIFS($E$6:$E$1982,E5,$M$6:$M$1982,"十四五")</f>
        <v>1</v>
      </c>
      <c r="C5" s="45">
        <f>SUMPRODUCT(($E$6:$E$1982=E5)*($M$6:$M$1982="十四五")*($G$6:$G$1982))/10000</f>
        <v>2.520513</v>
      </c>
      <c r="D5" s="53">
        <f>SUMPRODUCT(($E$6:$E$1982=E5)*($M$6:$M$1982="远期")*($G$6:$G$1982))/10000</f>
        <v>0</v>
      </c>
      <c r="E5" s="46" t="s">
        <v>121</v>
      </c>
      <c r="F5" s="47">
        <f>COUNTIFS($E$6:$E$1931,E5)</f>
        <v>1</v>
      </c>
      <c r="G5" s="47">
        <f>COUNTIFS($E$6:$E$9,E5,$G$6:$G$9,"&lt;10000")</f>
        <v>0</v>
      </c>
      <c r="H5" s="47">
        <f>COUNTIFS($E$6:$E$1931,E5,$G$6:$G$1931,"&gt;=10000",$G$6:$G$1931,"&lt;50000")</f>
        <v>1</v>
      </c>
      <c r="I5" s="47">
        <f>COUNTIFS($E$6:$E$1931,E5,$G$6:$G$1931,"&gt;=50000",$G$6:$G$1931,"&lt;100000")</f>
        <v>0</v>
      </c>
      <c r="J5" s="47">
        <f>COUNTIFS($E$6:$E$1931,E5,$G$6:$G$1931,"&gt;=100000")</f>
        <v>0</v>
      </c>
      <c r="K5" s="53">
        <f>SUMIF($E$6:$E$1931,$E5,$G$6:$G$1931)</f>
        <v>25205.13</v>
      </c>
      <c r="L5" s="45">
        <f t="shared" ref="L5" si="0">K5/10000</f>
        <v>2.520513</v>
      </c>
      <c r="M5" s="54">
        <f>SUMPRODUCT(($E$6:$E$1982=E5)*($M$6:$M$1982="十四五")*($G$6:$G$1982))/10000</f>
        <v>2.520513</v>
      </c>
      <c r="N5" s="27">
        <f t="shared" ref="N5" si="1">F5-G5-H5-I5-J5</f>
        <v>0</v>
      </c>
      <c r="O5" s="55"/>
      <c r="P5" s="55"/>
    </row>
    <row r="6" s="208" customFormat="1" ht="36.15" customHeight="1" spans="1:13">
      <c r="A6" s="212">
        <v>1</v>
      </c>
      <c r="B6" s="212" t="s">
        <v>289</v>
      </c>
      <c r="C6" s="212" t="s">
        <v>127</v>
      </c>
      <c r="D6" s="213" t="s">
        <v>290</v>
      </c>
      <c r="E6" s="212" t="s">
        <v>121</v>
      </c>
      <c r="F6" s="212" t="s">
        <v>291</v>
      </c>
      <c r="G6" s="214">
        <v>25205.13</v>
      </c>
      <c r="H6" s="214">
        <f t="shared" ref="H6" si="2">G6</f>
        <v>25205.13</v>
      </c>
      <c r="I6" s="212"/>
      <c r="J6" s="212"/>
      <c r="K6" s="212"/>
      <c r="L6" s="212"/>
      <c r="M6" s="219" t="s">
        <v>125</v>
      </c>
    </row>
    <row r="7" s="209" customFormat="1" ht="35.1" customHeight="1" spans="1:13">
      <c r="A7" s="215"/>
      <c r="B7" s="215"/>
      <c r="C7" s="215"/>
      <c r="D7" s="216"/>
      <c r="E7" s="215"/>
      <c r="F7" s="215"/>
      <c r="G7" s="215"/>
      <c r="H7" s="215"/>
      <c r="I7" s="215"/>
      <c r="J7" s="215"/>
      <c r="K7" s="215"/>
      <c r="L7" s="215"/>
      <c r="M7" s="114"/>
    </row>
    <row r="8" s="209" customFormat="1" ht="35.1" customHeight="1" spans="4:13">
      <c r="D8" s="217"/>
      <c r="M8" s="114"/>
    </row>
    <row r="9" s="209" customFormat="1" ht="35.1" customHeight="1" spans="4:13">
      <c r="D9" s="217"/>
      <c r="M9" s="114"/>
    </row>
    <row r="10" s="209" customFormat="1" ht="35.1" customHeight="1" spans="4:13">
      <c r="D10" s="217"/>
      <c r="M10" s="114"/>
    </row>
    <row r="11" s="209" customFormat="1" ht="35.1" customHeight="1" spans="4:13">
      <c r="D11" s="217"/>
      <c r="M11" s="114"/>
    </row>
    <row r="12" s="209" customFormat="1" ht="35.1" customHeight="1" spans="4:13">
      <c r="D12" s="217"/>
      <c r="M12" s="114"/>
    </row>
    <row r="13" s="209" customFormat="1" ht="35.1" customHeight="1" spans="4:13">
      <c r="D13" s="217"/>
      <c r="M13" s="114"/>
    </row>
    <row r="14" s="209" customFormat="1" ht="35.1" customHeight="1" spans="4:13">
      <c r="D14" s="217"/>
      <c r="M14" s="114"/>
    </row>
    <row r="15" s="209" customFormat="1" ht="35.1" customHeight="1" spans="4:13">
      <c r="D15" s="217"/>
      <c r="M15" s="114"/>
    </row>
    <row r="16" s="209" customFormat="1" ht="35.1" customHeight="1" spans="4:13">
      <c r="D16" s="217"/>
      <c r="M16" s="114"/>
    </row>
    <row r="17" s="209" customFormat="1" ht="35.1" customHeight="1" spans="4:13">
      <c r="D17" s="217"/>
      <c r="M17" s="114"/>
    </row>
    <row r="18" s="209" customFormat="1" ht="35.1" customHeight="1" spans="4:13">
      <c r="D18" s="217"/>
      <c r="M18" s="114"/>
    </row>
    <row r="19" s="209" customFormat="1" ht="35.1" customHeight="1" spans="4:13">
      <c r="D19" s="217"/>
      <c r="M19" s="114"/>
    </row>
    <row r="20" s="209" customFormat="1" ht="35.1" customHeight="1" spans="4:13">
      <c r="D20" s="217"/>
      <c r="M20" s="114"/>
    </row>
    <row r="21" s="209" customFormat="1" ht="35.1" customHeight="1" spans="4:13">
      <c r="D21" s="217"/>
      <c r="M21" s="114"/>
    </row>
    <row r="22" s="209" customFormat="1" ht="35.1" customHeight="1" spans="4:13">
      <c r="D22" s="217"/>
      <c r="M22" s="114"/>
    </row>
    <row r="23" s="209" customFormat="1" ht="35.1" customHeight="1" spans="4:13">
      <c r="D23" s="217"/>
      <c r="M23" s="114"/>
    </row>
    <row r="24" s="209" customFormat="1" ht="35.1" customHeight="1" spans="4:13">
      <c r="D24" s="217"/>
      <c r="M24" s="114"/>
    </row>
    <row r="25" s="209" customFormat="1" ht="35.1" customHeight="1" spans="4:13">
      <c r="D25" s="217"/>
      <c r="M25" s="114"/>
    </row>
    <row r="26" s="209" customFormat="1" ht="35.1" customHeight="1" spans="4:13">
      <c r="D26" s="217"/>
      <c r="M26" s="114"/>
    </row>
    <row r="27" s="209" customFormat="1" ht="35.1" customHeight="1" spans="4:13">
      <c r="D27" s="217"/>
      <c r="M27" s="114"/>
    </row>
    <row r="28" s="209" customFormat="1" ht="35.1" customHeight="1" spans="4:13">
      <c r="D28" s="217"/>
      <c r="M28" s="114"/>
    </row>
    <row r="29" s="209" customFormat="1" ht="35.1" customHeight="1" spans="4:13">
      <c r="D29" s="217"/>
      <c r="M29" s="114"/>
    </row>
    <row r="30" s="209" customFormat="1" ht="35.1" customHeight="1" spans="4:13">
      <c r="D30" s="217"/>
      <c r="M30" s="114"/>
    </row>
    <row r="31" s="209" customFormat="1" ht="35.1" customHeight="1" spans="4:13">
      <c r="D31" s="217"/>
      <c r="M31" s="114"/>
    </row>
    <row r="32" s="209" customFormat="1" ht="35.1" customHeight="1" spans="4:13">
      <c r="D32" s="217"/>
      <c r="M32" s="114"/>
    </row>
    <row r="33" s="209" customFormat="1" ht="35.1" customHeight="1" spans="4:13">
      <c r="D33" s="217"/>
      <c r="M33" s="31"/>
    </row>
    <row r="34" s="209" customFormat="1" ht="35.1" customHeight="1" spans="4:13">
      <c r="D34" s="217"/>
      <c r="M34" s="31"/>
    </row>
    <row r="35" s="209" customFormat="1" ht="35.1" customHeight="1" spans="4:13">
      <c r="D35" s="217"/>
      <c r="M35" s="31"/>
    </row>
    <row r="36" s="209" customFormat="1" ht="35.1" customHeight="1" spans="4:13">
      <c r="D36" s="217"/>
      <c r="M36" s="31"/>
    </row>
    <row r="37" s="209" customFormat="1" ht="35.1" customHeight="1" spans="4:13">
      <c r="D37" s="217"/>
      <c r="M37" s="31"/>
    </row>
    <row r="38" s="209" customFormat="1" ht="35.1" customHeight="1" spans="4:13">
      <c r="D38" s="217"/>
      <c r="M38" s="31"/>
    </row>
    <row r="39" s="209" customFormat="1" ht="35.1" customHeight="1" spans="4:13">
      <c r="D39" s="217"/>
      <c r="M39" s="31"/>
    </row>
    <row r="40" s="209" customFormat="1" ht="35.1" customHeight="1" spans="4:13">
      <c r="D40" s="217"/>
      <c r="M40" s="31"/>
    </row>
    <row r="41" s="209" customFormat="1" ht="35.1" customHeight="1" spans="4:13">
      <c r="D41" s="217"/>
      <c r="M41" s="31"/>
    </row>
    <row r="42" s="209" customFormat="1" ht="35.1" customHeight="1" spans="4:13">
      <c r="D42" s="217"/>
      <c r="M42" s="31"/>
    </row>
    <row r="43" s="209" customFormat="1" ht="35.1" customHeight="1" spans="4:13">
      <c r="D43" s="217"/>
      <c r="M43" s="31"/>
    </row>
    <row r="44" s="209" customFormat="1" ht="35.1" customHeight="1" spans="4:13">
      <c r="D44" s="217"/>
      <c r="M44" s="31"/>
    </row>
    <row r="45" s="209" customFormat="1" ht="35.1" customHeight="1" spans="4:13">
      <c r="D45" s="217"/>
      <c r="M45" s="31"/>
    </row>
    <row r="46" s="209" customFormat="1" ht="35.1" customHeight="1" spans="4:13">
      <c r="D46" s="217"/>
      <c r="M46" s="31"/>
    </row>
    <row r="47" s="209" customFormat="1" ht="35.1" customHeight="1" spans="4:13">
      <c r="D47" s="217"/>
      <c r="M47" s="31"/>
    </row>
    <row r="48" s="209" customFormat="1" ht="35.1" customHeight="1" spans="4:13">
      <c r="D48" s="217"/>
      <c r="M48" s="31"/>
    </row>
    <row r="49" s="209" customFormat="1" ht="35.1" customHeight="1" spans="4:13">
      <c r="D49" s="217"/>
      <c r="M49" s="31"/>
    </row>
    <row r="50" s="209" customFormat="1" ht="35.1" customHeight="1" spans="4:13">
      <c r="D50" s="217"/>
      <c r="M50" s="31"/>
    </row>
    <row r="51" s="209" customFormat="1" ht="35.1" customHeight="1" spans="4:13">
      <c r="D51" s="217"/>
      <c r="M51" s="31"/>
    </row>
    <row r="52" s="209" customFormat="1" ht="35.1" customHeight="1" spans="4:13">
      <c r="D52" s="217"/>
      <c r="M52" s="31"/>
    </row>
    <row r="53" s="209" customFormat="1" ht="35.1" customHeight="1" spans="4:13">
      <c r="D53" s="217"/>
      <c r="M53" s="31"/>
    </row>
    <row r="54" s="209" customFormat="1" ht="35.1" customHeight="1" spans="4:13">
      <c r="D54" s="217"/>
      <c r="M54" s="31"/>
    </row>
    <row r="55" s="209" customFormat="1" ht="35.1" customHeight="1" spans="4:13">
      <c r="D55" s="217"/>
      <c r="M55" s="31"/>
    </row>
    <row r="56" s="209" customFormat="1" ht="35.1" customHeight="1" spans="4:13">
      <c r="D56" s="217"/>
      <c r="M56" s="31"/>
    </row>
    <row r="57" s="209" customFormat="1" ht="35.1" customHeight="1" spans="4:13">
      <c r="D57" s="217"/>
      <c r="M57" s="31"/>
    </row>
    <row r="58" s="209" customFormat="1" ht="35.1" customHeight="1" spans="4:13">
      <c r="D58" s="217"/>
      <c r="M58" s="31"/>
    </row>
    <row r="59" s="209" customFormat="1" ht="35.1" customHeight="1" spans="4:13">
      <c r="D59" s="217"/>
      <c r="M59" s="31"/>
    </row>
    <row r="60" s="209" customFormat="1" ht="35.1" customHeight="1" spans="4:13">
      <c r="D60" s="217"/>
      <c r="M60" s="31"/>
    </row>
    <row r="61" s="209" customFormat="1" ht="35.1" customHeight="1" spans="4:13">
      <c r="D61" s="217"/>
      <c r="M61" s="31"/>
    </row>
    <row r="62" s="209" customFormat="1" ht="35.1" customHeight="1" spans="4:13">
      <c r="D62" s="217"/>
      <c r="M62" s="31"/>
    </row>
    <row r="63" s="209" customFormat="1" ht="35.1" customHeight="1" spans="4:13">
      <c r="D63" s="217"/>
      <c r="M63" s="31"/>
    </row>
    <row r="64" s="209" customFormat="1" ht="35.1" customHeight="1" spans="4:13">
      <c r="D64" s="217"/>
      <c r="M64" s="31"/>
    </row>
    <row r="65" s="209" customFormat="1" ht="35.1" customHeight="1" spans="4:13">
      <c r="D65" s="217"/>
      <c r="M65" s="31"/>
    </row>
    <row r="66" s="209" customFormat="1" ht="35.1" customHeight="1" spans="4:13">
      <c r="D66" s="217"/>
      <c r="M66" s="31"/>
    </row>
    <row r="67" s="209" customFormat="1" ht="35.1" customHeight="1" spans="4:13">
      <c r="D67" s="217"/>
      <c r="M67" s="31"/>
    </row>
    <row r="68" s="209" customFormat="1" ht="35.1" customHeight="1" spans="4:13">
      <c r="D68" s="217"/>
      <c r="M68" s="31"/>
    </row>
    <row r="69" s="209" customFormat="1" ht="35.1" customHeight="1" spans="4:13">
      <c r="D69" s="217"/>
      <c r="M69" s="31"/>
    </row>
    <row r="70" s="209" customFormat="1" ht="35.1" customHeight="1" spans="4:13">
      <c r="D70" s="217"/>
      <c r="M70" s="31"/>
    </row>
    <row r="71" s="209" customFormat="1" ht="35.1" customHeight="1" spans="4:13">
      <c r="D71" s="217"/>
      <c r="M71" s="31"/>
    </row>
    <row r="72" s="209" customFormat="1" ht="35.1" customHeight="1" spans="4:13">
      <c r="D72" s="217"/>
      <c r="M72" s="31"/>
    </row>
    <row r="73" s="209" customFormat="1" ht="35.1" customHeight="1" spans="4:13">
      <c r="D73" s="217"/>
      <c r="M73" s="31"/>
    </row>
    <row r="74" s="209" customFormat="1" ht="35.1" customHeight="1" spans="4:13">
      <c r="D74" s="217"/>
      <c r="M74" s="31"/>
    </row>
    <row r="75" s="209" customFormat="1" ht="35.1" customHeight="1" spans="4:13">
      <c r="D75" s="217"/>
      <c r="M75" s="31"/>
    </row>
    <row r="76" s="209" customFormat="1" ht="35.1" customHeight="1" spans="4:13">
      <c r="D76" s="217"/>
      <c r="M76" s="31"/>
    </row>
    <row r="77" s="209" customFormat="1" ht="35.1" customHeight="1" spans="4:13">
      <c r="D77" s="217"/>
      <c r="M77" s="31"/>
    </row>
    <row r="78" s="209" customFormat="1" ht="35.1" customHeight="1" spans="4:13">
      <c r="D78" s="217"/>
      <c r="M78" s="31"/>
    </row>
    <row r="79" s="209" customFormat="1" ht="35.1" customHeight="1" spans="4:13">
      <c r="D79" s="217"/>
      <c r="M79" s="31"/>
    </row>
    <row r="80" s="209" customFormat="1" ht="35.1" customHeight="1" spans="4:13">
      <c r="D80" s="217"/>
      <c r="M80" s="31"/>
    </row>
    <row r="81" s="209" customFormat="1" ht="35.1" customHeight="1" spans="4:13">
      <c r="D81" s="217"/>
      <c r="M81" s="31"/>
    </row>
    <row r="82" s="209" customFormat="1" ht="35.1" customHeight="1" spans="4:13">
      <c r="D82" s="217"/>
      <c r="M82" s="31"/>
    </row>
    <row r="83" s="209" customFormat="1" ht="35.1" customHeight="1" spans="4:13">
      <c r="D83" s="217"/>
      <c r="M83" s="31"/>
    </row>
    <row r="84" s="209" customFormat="1" ht="35.1" customHeight="1" spans="4:13">
      <c r="D84" s="217"/>
      <c r="M84" s="31"/>
    </row>
    <row r="85" s="209" customFormat="1" ht="35.1" customHeight="1" spans="4:13">
      <c r="D85" s="217"/>
      <c r="M85" s="31"/>
    </row>
    <row r="86" s="209" customFormat="1" ht="35.1" customHeight="1" spans="4:13">
      <c r="D86" s="217"/>
      <c r="M86" s="31"/>
    </row>
    <row r="87" s="209" customFormat="1" ht="35.1" customHeight="1" spans="4:13">
      <c r="D87" s="217"/>
      <c r="M87" s="31"/>
    </row>
    <row r="88" s="209" customFormat="1" ht="35.1" customHeight="1" spans="4:13">
      <c r="D88" s="217"/>
      <c r="M88" s="31"/>
    </row>
    <row r="89" s="209" customFormat="1" ht="35.1" customHeight="1" spans="4:13">
      <c r="D89" s="217"/>
      <c r="M89" s="31"/>
    </row>
    <row r="90" s="209" customFormat="1" ht="35.1" customHeight="1" spans="4:13">
      <c r="D90" s="217"/>
      <c r="M90" s="31"/>
    </row>
    <row r="91" s="209" customFormat="1" ht="35.1" customHeight="1" spans="4:13">
      <c r="D91" s="217"/>
      <c r="M91" s="31"/>
    </row>
    <row r="92" s="209" customFormat="1" ht="35.1" customHeight="1" spans="4:13">
      <c r="D92" s="217"/>
      <c r="M92" s="31"/>
    </row>
    <row r="93" s="209" customFormat="1" ht="35.1" customHeight="1" spans="4:13">
      <c r="D93" s="217"/>
      <c r="M93" s="31"/>
    </row>
    <row r="94" s="209" customFormat="1" ht="35.1" customHeight="1" spans="4:13">
      <c r="D94" s="217"/>
      <c r="M94" s="31"/>
    </row>
    <row r="95" s="209" customFormat="1" ht="35.1" customHeight="1" spans="4:13">
      <c r="D95" s="217"/>
      <c r="M95" s="31"/>
    </row>
    <row r="96" s="209" customFormat="1" ht="35.1" customHeight="1" spans="4:13">
      <c r="D96" s="217"/>
      <c r="M96" s="31"/>
    </row>
    <row r="97" s="209" customFormat="1" ht="35.1" customHeight="1" spans="4:13">
      <c r="D97" s="217"/>
      <c r="M97" s="31"/>
    </row>
    <row r="98" s="209" customFormat="1" ht="35.1" customHeight="1" spans="4:13">
      <c r="D98" s="217"/>
      <c r="M98" s="31"/>
    </row>
    <row r="99" s="209" customFormat="1" ht="35.1" customHeight="1" spans="4:13">
      <c r="D99" s="217"/>
      <c r="M99" s="31"/>
    </row>
    <row r="100" s="209" customFormat="1" ht="35.1" customHeight="1" spans="4:13">
      <c r="D100" s="217"/>
      <c r="M100" s="31"/>
    </row>
    <row r="101" s="209" customFormat="1" ht="35.1" customHeight="1" spans="4:13">
      <c r="D101" s="217"/>
      <c r="M101" s="31"/>
    </row>
    <row r="102" s="209" customFormat="1" ht="35.1" customHeight="1" spans="4:13">
      <c r="D102" s="217"/>
      <c r="M102" s="31"/>
    </row>
    <row r="103" s="209" customFormat="1" ht="35.1" customHeight="1" spans="4:13">
      <c r="D103" s="217"/>
      <c r="M103" s="31"/>
    </row>
    <row r="104" s="209" customFormat="1" ht="35.1" customHeight="1" spans="4:13">
      <c r="D104" s="217"/>
      <c r="M104" s="31"/>
    </row>
    <row r="105" s="209" customFormat="1" ht="35.1" customHeight="1" spans="4:13">
      <c r="D105" s="217"/>
      <c r="M105" s="31"/>
    </row>
    <row r="106" s="209" customFormat="1" ht="35.1" customHeight="1" spans="4:13">
      <c r="D106" s="217"/>
      <c r="M106" s="31"/>
    </row>
    <row r="107" s="209" customFormat="1" ht="35.1" customHeight="1" spans="4:13">
      <c r="D107" s="217"/>
      <c r="M107" s="31"/>
    </row>
    <row r="108" s="209" customFormat="1" ht="35.1" customHeight="1" spans="4:13">
      <c r="D108" s="217"/>
      <c r="M108" s="31"/>
    </row>
    <row r="109" s="209" customFormat="1" ht="35.1" customHeight="1" spans="4:13">
      <c r="D109" s="217"/>
      <c r="M109" s="31"/>
    </row>
    <row r="110" s="209" customFormat="1" ht="35.1" customHeight="1" spans="4:13">
      <c r="D110" s="217"/>
      <c r="M110" s="31"/>
    </row>
    <row r="111" s="209" customFormat="1" ht="35.1" customHeight="1" spans="4:13">
      <c r="D111" s="217"/>
      <c r="M111" s="31"/>
    </row>
    <row r="112" s="209" customFormat="1" ht="35.1" customHeight="1" spans="4:13">
      <c r="D112" s="217"/>
      <c r="M112" s="31"/>
    </row>
    <row r="113" s="209" customFormat="1" ht="35.1" customHeight="1" spans="4:13">
      <c r="D113" s="217"/>
      <c r="M113" s="31"/>
    </row>
    <row r="114" s="209" customFormat="1" ht="35.1" customHeight="1" spans="4:13">
      <c r="D114" s="217"/>
      <c r="M114" s="31"/>
    </row>
    <row r="115" s="209" customFormat="1" ht="35.1" customHeight="1" spans="4:13">
      <c r="D115" s="217"/>
      <c r="M115" s="31"/>
    </row>
    <row r="116" s="209" customFormat="1" ht="35.1" customHeight="1" spans="4:13">
      <c r="D116" s="217"/>
      <c r="M116" s="31"/>
    </row>
    <row r="117" s="209" customFormat="1" ht="35.1" customHeight="1" spans="4:13">
      <c r="D117" s="217"/>
      <c r="M117" s="31"/>
    </row>
    <row r="118" s="209" customFormat="1" ht="35.1" customHeight="1" spans="4:13">
      <c r="D118" s="217"/>
      <c r="M118" s="31"/>
    </row>
    <row r="119" s="209" customFormat="1" ht="35.1" customHeight="1" spans="4:13">
      <c r="D119" s="217"/>
      <c r="M119" s="31"/>
    </row>
    <row r="120" s="209" customFormat="1" ht="35.1" customHeight="1" spans="4:13">
      <c r="D120" s="217"/>
      <c r="M120" s="31"/>
    </row>
    <row r="121" s="209" customFormat="1" ht="35.1" customHeight="1" spans="4:13">
      <c r="D121" s="217"/>
      <c r="M121" s="31"/>
    </row>
    <row r="122" s="209" customFormat="1" ht="35.1" customHeight="1" spans="4:13">
      <c r="D122" s="217"/>
      <c r="M122" s="31"/>
    </row>
    <row r="123" s="209" customFormat="1" ht="35.1" customHeight="1" spans="4:13">
      <c r="D123" s="217"/>
      <c r="M123" s="31"/>
    </row>
    <row r="124" s="209" customFormat="1" ht="35.1" customHeight="1" spans="4:13">
      <c r="D124" s="217"/>
      <c r="M124" s="31"/>
    </row>
    <row r="125" s="209" customFormat="1" ht="35.1" customHeight="1" spans="4:13">
      <c r="D125" s="217"/>
      <c r="M125" s="31"/>
    </row>
    <row r="126" s="209" customFormat="1" ht="35.1" customHeight="1" spans="4:13">
      <c r="D126" s="217"/>
      <c r="M126" s="31"/>
    </row>
    <row r="127" s="209" customFormat="1" ht="35.1" customHeight="1" spans="4:13">
      <c r="D127" s="217"/>
      <c r="M127" s="31"/>
    </row>
    <row r="128" s="209" customFormat="1" ht="35.1" customHeight="1" spans="4:13">
      <c r="D128" s="217"/>
      <c r="M128" s="31"/>
    </row>
    <row r="129" s="209" customFormat="1" ht="35.1" customHeight="1" spans="4:13">
      <c r="D129" s="217"/>
      <c r="M129" s="31"/>
    </row>
    <row r="130" s="209" customFormat="1" ht="35.1" customHeight="1" spans="4:13">
      <c r="D130" s="217"/>
      <c r="M130" s="31"/>
    </row>
    <row r="131" s="209" customFormat="1" ht="35.1" customHeight="1" spans="4:13">
      <c r="D131" s="217"/>
      <c r="M131" s="31"/>
    </row>
    <row r="132" s="209" customFormat="1" ht="35.1" customHeight="1" spans="4:13">
      <c r="D132" s="217"/>
      <c r="M132" s="31"/>
    </row>
    <row r="133" s="209" customFormat="1" ht="35.1" customHeight="1" spans="4:13">
      <c r="D133" s="217"/>
      <c r="M133" s="31"/>
    </row>
    <row r="134" s="209" customFormat="1" ht="35.1" customHeight="1" spans="4:13">
      <c r="D134" s="217"/>
      <c r="M134" s="31"/>
    </row>
    <row r="135" s="209" customFormat="1" ht="35.1" customHeight="1" spans="4:13">
      <c r="D135" s="217"/>
      <c r="M135" s="31"/>
    </row>
    <row r="136" s="209" customFormat="1" ht="35.1" customHeight="1" spans="4:13">
      <c r="D136" s="217"/>
      <c r="M136" s="31"/>
    </row>
    <row r="137" s="209" customFormat="1" ht="35.1" customHeight="1" spans="4:13">
      <c r="D137" s="217"/>
      <c r="M137" s="31"/>
    </row>
    <row r="138" s="209" customFormat="1" ht="35.1" customHeight="1" spans="4:13">
      <c r="D138" s="217"/>
      <c r="M138" s="31"/>
    </row>
    <row r="139" s="209" customFormat="1" ht="35.1" customHeight="1" spans="4:13">
      <c r="D139" s="217"/>
      <c r="M139" s="31"/>
    </row>
    <row r="140" s="209" customFormat="1" ht="35.1" customHeight="1" spans="4:13">
      <c r="D140" s="217"/>
      <c r="M140" s="31"/>
    </row>
    <row r="141" s="209" customFormat="1" ht="35.1" customHeight="1" spans="4:13">
      <c r="D141" s="217"/>
      <c r="M141" s="31"/>
    </row>
    <row r="142" s="209" customFormat="1" ht="35.1" customHeight="1" spans="4:13">
      <c r="D142" s="217"/>
      <c r="M142" s="31"/>
    </row>
    <row r="143" s="209" customFormat="1" ht="35.1" customHeight="1" spans="4:13">
      <c r="D143" s="217"/>
      <c r="M143" s="31"/>
    </row>
    <row r="144" s="209" customFormat="1" ht="35.1" customHeight="1" spans="4:13">
      <c r="D144" s="217"/>
      <c r="M144" s="31"/>
    </row>
    <row r="145" s="209" customFormat="1" ht="35.1" customHeight="1" spans="4:13">
      <c r="D145" s="217"/>
      <c r="M145" s="31"/>
    </row>
    <row r="146" s="209" customFormat="1" ht="35.1" customHeight="1" spans="4:13">
      <c r="D146" s="217"/>
      <c r="M146" s="31"/>
    </row>
    <row r="147" s="209" customFormat="1" ht="35.1" customHeight="1" spans="4:13">
      <c r="D147" s="217"/>
      <c r="M147" s="31"/>
    </row>
    <row r="148" s="209" customFormat="1" ht="35.1" customHeight="1" spans="4:13">
      <c r="D148" s="217"/>
      <c r="M148" s="31"/>
    </row>
    <row r="149" s="209" customFormat="1" ht="35.1" customHeight="1" spans="4:13">
      <c r="D149" s="217"/>
      <c r="M149" s="31"/>
    </row>
    <row r="150" s="209" customFormat="1" ht="35.1" customHeight="1" spans="4:13">
      <c r="D150" s="217"/>
      <c r="M150" s="31"/>
    </row>
    <row r="151" ht="24.15" customHeight="1" spans="1:14">
      <c r="A151" s="209"/>
      <c r="B151" s="209"/>
      <c r="C151" s="209"/>
      <c r="D151" s="217"/>
      <c r="E151" s="209"/>
      <c r="F151" s="209"/>
      <c r="G151" s="209"/>
      <c r="H151" s="209"/>
      <c r="I151" s="209"/>
      <c r="J151" s="209"/>
      <c r="K151" s="209"/>
      <c r="L151" s="209"/>
      <c r="M151" s="31"/>
      <c r="N151" s="209"/>
    </row>
    <row r="152" ht="24.15" customHeight="1" spans="13:13">
      <c r="M152" s="31"/>
    </row>
    <row r="153" ht="24.15" customHeight="1" spans="13:13">
      <c r="M153" s="31"/>
    </row>
    <row r="154" ht="24.15" customHeight="1" spans="13:13">
      <c r="M154" s="31"/>
    </row>
    <row r="155" ht="24.15" customHeight="1" spans="13:13">
      <c r="M155" s="31"/>
    </row>
    <row r="156" ht="24.15" customHeight="1" spans="13:13">
      <c r="M156" s="31"/>
    </row>
    <row r="157" ht="24.15" customHeight="1" spans="13:13">
      <c r="M157" s="31"/>
    </row>
    <row r="158" ht="24.15" customHeight="1" spans="13:13">
      <c r="M158" s="31"/>
    </row>
    <row r="159" ht="24.15" customHeight="1" spans="13:13">
      <c r="M159" s="31"/>
    </row>
    <row r="160" ht="24.15" customHeight="1" spans="13:13">
      <c r="M160" s="31"/>
    </row>
    <row r="161" ht="24.15" customHeight="1" spans="13:13">
      <c r="M161" s="31"/>
    </row>
    <row r="162" ht="24.15" customHeight="1" spans="13:13">
      <c r="M162" s="31"/>
    </row>
    <row r="163" ht="24.15" customHeight="1" spans="13:13">
      <c r="M163" s="31"/>
    </row>
    <row r="164" ht="24.15" customHeight="1" spans="13:13">
      <c r="M164" s="31"/>
    </row>
    <row r="165" ht="24.15" customHeight="1" spans="13:13">
      <c r="M165" s="31"/>
    </row>
    <row r="166" ht="24.15" customHeight="1" spans="13:13">
      <c r="M166" s="31"/>
    </row>
    <row r="167" ht="24.15" customHeight="1" spans="13:13">
      <c r="M167" s="31"/>
    </row>
    <row r="168" ht="24.15" customHeight="1" spans="13:13">
      <c r="M168" s="31"/>
    </row>
    <row r="169" ht="24.15" customHeight="1" spans="13:13">
      <c r="M169" s="31"/>
    </row>
    <row r="170" ht="24.15" customHeight="1" spans="13:13">
      <c r="M170" s="31"/>
    </row>
    <row r="171" ht="24.15" customHeight="1" spans="13:13">
      <c r="M171" s="31"/>
    </row>
    <row r="172" ht="24.15" customHeight="1" spans="13:13">
      <c r="M172" s="31"/>
    </row>
    <row r="173" ht="24.15" customHeight="1" spans="13:13">
      <c r="M173" s="31"/>
    </row>
    <row r="174" ht="24.15" customHeight="1" spans="13:13">
      <c r="M174" s="31"/>
    </row>
    <row r="175" ht="24.15" customHeight="1" spans="13:13">
      <c r="M175" s="31"/>
    </row>
    <row r="176" ht="24.15" customHeight="1" spans="13:13">
      <c r="M176" s="31"/>
    </row>
    <row r="177" ht="24.15" customHeight="1" spans="13:13">
      <c r="M177" s="31"/>
    </row>
    <row r="178" ht="24.15" customHeight="1" spans="13:13">
      <c r="M178" s="31"/>
    </row>
    <row r="179" ht="24.15" customHeight="1" spans="13:13">
      <c r="M179" s="31"/>
    </row>
    <row r="180" ht="24.15" customHeight="1" spans="13:13">
      <c r="M180" s="31"/>
    </row>
    <row r="181" ht="24.15" customHeight="1" spans="13:13">
      <c r="M181" s="31"/>
    </row>
    <row r="182" ht="24.15" customHeight="1" spans="13:13">
      <c r="M182" s="31"/>
    </row>
    <row r="183" ht="24.15" customHeight="1" spans="13:13">
      <c r="M183" s="31"/>
    </row>
    <row r="184" ht="24.15" customHeight="1" spans="13:13">
      <c r="M184" s="31"/>
    </row>
    <row r="185" ht="24.15" customHeight="1" spans="13:13">
      <c r="M185" s="31"/>
    </row>
    <row r="186" ht="24.15" customHeight="1" spans="13:13">
      <c r="M186" s="31"/>
    </row>
    <row r="187" ht="24.15" customHeight="1" spans="13:13">
      <c r="M187" s="31"/>
    </row>
    <row r="188" ht="24.15" customHeight="1" spans="13:13">
      <c r="M188" s="31"/>
    </row>
    <row r="189" ht="24.15" customHeight="1" spans="13:13">
      <c r="M189" s="31"/>
    </row>
    <row r="190" ht="24.15" customHeight="1" spans="13:13">
      <c r="M190" s="31"/>
    </row>
    <row r="191" ht="24.15" customHeight="1" spans="13:13">
      <c r="M191" s="31"/>
    </row>
    <row r="192" ht="24.15" customHeight="1" spans="13:13">
      <c r="M192" s="31"/>
    </row>
    <row r="193" ht="24.15" customHeight="1" spans="13:13">
      <c r="M193" s="31"/>
    </row>
    <row r="194" ht="24.15" customHeight="1" spans="13:13">
      <c r="M194" s="31"/>
    </row>
    <row r="195" ht="24.15" customHeight="1" spans="13:13">
      <c r="M195" s="31"/>
    </row>
    <row r="196" ht="24.15" customHeight="1" spans="13:13">
      <c r="M196" s="31"/>
    </row>
    <row r="197" ht="24.15" customHeight="1" spans="13:13">
      <c r="M197" s="31"/>
    </row>
    <row r="198" ht="24.15" customHeight="1" spans="13:13">
      <c r="M198" s="31"/>
    </row>
    <row r="199" ht="24.15" customHeight="1" spans="13:13">
      <c r="M199" s="31"/>
    </row>
    <row r="200" ht="24.15" customHeight="1" spans="13:13">
      <c r="M200" s="31"/>
    </row>
    <row r="201" ht="24.15" customHeight="1" spans="13:13">
      <c r="M201" s="31"/>
    </row>
    <row r="202" ht="24.15" customHeight="1" spans="13:13">
      <c r="M202" s="31"/>
    </row>
    <row r="203" ht="24.15" customHeight="1" spans="13:13">
      <c r="M203" s="31"/>
    </row>
    <row r="204" ht="24.15" customHeight="1" spans="13:13">
      <c r="M204" s="31"/>
    </row>
    <row r="205" ht="24.15" customHeight="1" spans="13:13">
      <c r="M205" s="31"/>
    </row>
    <row r="206" ht="24.15" customHeight="1" spans="13:13">
      <c r="M206" s="31"/>
    </row>
    <row r="207" ht="24.15" customHeight="1" spans="13:13">
      <c r="M207" s="31"/>
    </row>
    <row r="208" ht="24.15" customHeight="1" spans="13:13">
      <c r="M208" s="31"/>
    </row>
    <row r="209" ht="24.15" customHeight="1" spans="13:13">
      <c r="M209" s="31"/>
    </row>
    <row r="210" ht="24.15" customHeight="1" spans="13:13">
      <c r="M210" s="31"/>
    </row>
    <row r="211" ht="24.15" customHeight="1" spans="13:13">
      <c r="M211" s="31"/>
    </row>
    <row r="212" ht="24.15" customHeight="1" spans="13:13">
      <c r="M212" s="31"/>
    </row>
    <row r="213" ht="24.15" customHeight="1" spans="13:13">
      <c r="M213" s="31"/>
    </row>
    <row r="214" ht="24.15" customHeight="1" spans="13:13">
      <c r="M214" s="31"/>
    </row>
    <row r="215" ht="24.15" customHeight="1" spans="13:13">
      <c r="M215" s="31"/>
    </row>
    <row r="216" ht="24.15" customHeight="1" spans="13:13">
      <c r="M216" s="31"/>
    </row>
    <row r="217" ht="24.15" customHeight="1" spans="13:13">
      <c r="M217" s="31"/>
    </row>
    <row r="218" ht="24.15" customHeight="1" spans="13:13">
      <c r="M218" s="31"/>
    </row>
    <row r="219" ht="24.15" customHeight="1" spans="13:13">
      <c r="M219" s="31"/>
    </row>
    <row r="220" ht="24.15" customHeight="1" spans="13:13">
      <c r="M220" s="31"/>
    </row>
    <row r="221" ht="24.15" customHeight="1" spans="13:13">
      <c r="M221" s="31"/>
    </row>
    <row r="222" ht="24.15" customHeight="1" spans="13:13">
      <c r="M222" s="31"/>
    </row>
    <row r="223" ht="24.15" customHeight="1" spans="13:13">
      <c r="M223" s="31"/>
    </row>
    <row r="224" ht="24.15" customHeight="1" spans="13:13">
      <c r="M224" s="31"/>
    </row>
    <row r="225" ht="24.15" customHeight="1" spans="13:13">
      <c r="M225" s="31"/>
    </row>
    <row r="226" ht="24.15" customHeight="1" spans="13:13">
      <c r="M226" s="31"/>
    </row>
    <row r="227" ht="24.15" customHeight="1" spans="13:13">
      <c r="M227" s="31"/>
    </row>
    <row r="228" ht="24.15" customHeight="1" spans="13:13">
      <c r="M228" s="31"/>
    </row>
    <row r="229" ht="24.15" customHeight="1" spans="13:13">
      <c r="M229" s="31"/>
    </row>
    <row r="230" ht="24.15" customHeight="1" spans="13:13">
      <c r="M230" s="31"/>
    </row>
    <row r="231" ht="24.15" customHeight="1" spans="13:13">
      <c r="M231" s="31"/>
    </row>
    <row r="232" ht="24.15" customHeight="1" spans="13:13">
      <c r="M232" s="31"/>
    </row>
    <row r="233" ht="24.15" customHeight="1" spans="13:13">
      <c r="M233" s="31"/>
    </row>
    <row r="234" ht="24.15" customHeight="1" spans="13:13">
      <c r="M234" s="31"/>
    </row>
    <row r="235" ht="24.15" customHeight="1" spans="13:13">
      <c r="M235" s="31"/>
    </row>
    <row r="236" ht="24.15" customHeight="1" spans="13:13">
      <c r="M236" s="31"/>
    </row>
    <row r="237" ht="24.15" customHeight="1" spans="13:13">
      <c r="M237" s="31"/>
    </row>
    <row r="238" ht="24.15" customHeight="1" spans="13:13">
      <c r="M238" s="31"/>
    </row>
    <row r="239" ht="24.15" customHeight="1" spans="13:13">
      <c r="M239" s="31"/>
    </row>
    <row r="240" ht="24.15" customHeight="1" spans="13:13">
      <c r="M240" s="31"/>
    </row>
    <row r="241" ht="24.15" customHeight="1" spans="13:13">
      <c r="M241" s="31"/>
    </row>
    <row r="242" ht="24.15" customHeight="1" spans="13:13">
      <c r="M242" s="31"/>
    </row>
    <row r="243" ht="24.15" customHeight="1" spans="13:13">
      <c r="M243" s="31"/>
    </row>
    <row r="244" ht="24.15" customHeight="1" spans="13:13">
      <c r="M244" s="31"/>
    </row>
    <row r="245" ht="24.15" customHeight="1" spans="13:13">
      <c r="M245" s="31"/>
    </row>
    <row r="246" ht="24.15" customHeight="1" spans="13:13">
      <c r="M246" s="31"/>
    </row>
    <row r="247" ht="24.15" customHeight="1" spans="13:13">
      <c r="M247" s="31"/>
    </row>
    <row r="248" ht="24.15" customHeight="1" spans="13:13">
      <c r="M248" s="31"/>
    </row>
    <row r="249" ht="24.15" customHeight="1" spans="13:13">
      <c r="M249" s="31"/>
    </row>
    <row r="250" ht="24.15" customHeight="1" spans="13:13">
      <c r="M250" s="31"/>
    </row>
    <row r="251" ht="24.15" customHeight="1" spans="13:13">
      <c r="M251" s="31"/>
    </row>
    <row r="252" ht="24.15" customHeight="1" spans="13:13">
      <c r="M252" s="31"/>
    </row>
    <row r="253" ht="24.15" customHeight="1" spans="13:13">
      <c r="M253" s="31"/>
    </row>
    <row r="254" ht="24.15" customHeight="1" spans="13:13">
      <c r="M254" s="31"/>
    </row>
    <row r="255" ht="24.15" customHeight="1" spans="13:13">
      <c r="M255" s="31"/>
    </row>
    <row r="256" ht="24.15" customHeight="1" spans="13:13">
      <c r="M256" s="31"/>
    </row>
    <row r="257" ht="24.15" customHeight="1" spans="13:13">
      <c r="M257" s="31"/>
    </row>
    <row r="258" ht="24.15" customHeight="1" spans="13:13">
      <c r="M258" s="31"/>
    </row>
    <row r="259" ht="24.15" customHeight="1" spans="13:13">
      <c r="M259" s="31"/>
    </row>
    <row r="260" ht="24.15" customHeight="1" spans="13:13">
      <c r="M260" s="31"/>
    </row>
    <row r="261" ht="24.15" customHeight="1" spans="13:13">
      <c r="M261" s="31"/>
    </row>
    <row r="262" ht="24.15" customHeight="1" spans="13:13">
      <c r="M262" s="31"/>
    </row>
    <row r="263" ht="24.15" customHeight="1" spans="13:13">
      <c r="M263" s="31"/>
    </row>
    <row r="264" ht="24.15" customHeight="1" spans="13:13">
      <c r="M264" s="31"/>
    </row>
    <row r="265" ht="24.15" customHeight="1" spans="13:13">
      <c r="M265" s="31"/>
    </row>
    <row r="266" ht="24.15" customHeight="1" spans="13:13">
      <c r="M266" s="31"/>
    </row>
    <row r="267" ht="24.15" customHeight="1" spans="13:13">
      <c r="M267" s="31"/>
    </row>
    <row r="268" ht="24.15" customHeight="1" spans="13:13">
      <c r="M268" s="31"/>
    </row>
    <row r="269" ht="24.15" customHeight="1" spans="13:13">
      <c r="M269" s="31"/>
    </row>
    <row r="270" ht="24.15" customHeight="1" spans="13:13">
      <c r="M270" s="31"/>
    </row>
    <row r="271" ht="24.15" customHeight="1" spans="13:13">
      <c r="M271" s="31"/>
    </row>
    <row r="272" ht="24.15" customHeight="1" spans="13:13">
      <c r="M272" s="31"/>
    </row>
    <row r="273" ht="24.15" customHeight="1" spans="13:13">
      <c r="M273" s="31"/>
    </row>
    <row r="274" ht="24.15" customHeight="1" spans="13:13">
      <c r="M274" s="31"/>
    </row>
    <row r="275" ht="24.15" customHeight="1" spans="13:13">
      <c r="M275" s="31"/>
    </row>
    <row r="276" ht="24.15" customHeight="1" spans="13:13">
      <c r="M276" s="31"/>
    </row>
    <row r="277" ht="24.15" customHeight="1" spans="13:13">
      <c r="M277" s="31"/>
    </row>
    <row r="278" ht="24.15" customHeight="1" spans="13:13">
      <c r="M278" s="31"/>
    </row>
    <row r="279" ht="24.15" customHeight="1" spans="13:13">
      <c r="M279" s="31"/>
    </row>
    <row r="280" ht="24.15" customHeight="1" spans="13:13">
      <c r="M280" s="31"/>
    </row>
    <row r="281" ht="24.15" customHeight="1" spans="13:13">
      <c r="M281" s="31"/>
    </row>
    <row r="282" ht="24.15" customHeight="1" spans="13:13">
      <c r="M282" s="31"/>
    </row>
    <row r="283" ht="24.15" customHeight="1" spans="13:13">
      <c r="M283" s="31"/>
    </row>
    <row r="284" ht="24.15" customHeight="1" spans="13:13">
      <c r="M284" s="31"/>
    </row>
    <row r="285" ht="24.15" customHeight="1" spans="13:13">
      <c r="M285" s="31"/>
    </row>
    <row r="286" ht="24.15" customHeight="1" spans="13:13">
      <c r="M286" s="31"/>
    </row>
    <row r="287" ht="24.15" customHeight="1" spans="13:13">
      <c r="M287" s="31"/>
    </row>
    <row r="288" ht="24.15" customHeight="1" spans="13:13">
      <c r="M288" s="31"/>
    </row>
    <row r="289" ht="24.15" customHeight="1" spans="13:13">
      <c r="M289" s="31"/>
    </row>
    <row r="290" ht="24.15" customHeight="1" spans="13:13">
      <c r="M290" s="31"/>
    </row>
    <row r="291" ht="24.15" customHeight="1" spans="13:13">
      <c r="M291" s="31"/>
    </row>
    <row r="292" ht="24.15" customHeight="1" spans="13:13">
      <c r="M292" s="31"/>
    </row>
    <row r="293" ht="24.15" customHeight="1" spans="13:13">
      <c r="M293" s="31"/>
    </row>
    <row r="294" ht="24.15" customHeight="1" spans="13:13">
      <c r="M294" s="31"/>
    </row>
    <row r="295" ht="24.15" customHeight="1" spans="13:13">
      <c r="M295" s="31"/>
    </row>
    <row r="296" ht="24.15" customHeight="1" spans="13:13">
      <c r="M296" s="31"/>
    </row>
    <row r="297" ht="24.15" customHeight="1" spans="13:13">
      <c r="M297" s="31"/>
    </row>
    <row r="298" ht="24.15" customHeight="1" spans="13:13">
      <c r="M298" s="31"/>
    </row>
    <row r="299" ht="24.15" customHeight="1" spans="13:13">
      <c r="M299" s="31"/>
    </row>
    <row r="300" ht="24.15" customHeight="1" spans="13:13">
      <c r="M300" s="31"/>
    </row>
    <row r="301" ht="24.15" customHeight="1" spans="13:13">
      <c r="M301" s="31"/>
    </row>
    <row r="302" ht="24.15" customHeight="1" spans="13:13">
      <c r="M302" s="31"/>
    </row>
    <row r="303" ht="24.15" customHeight="1" spans="13:13">
      <c r="M303" s="31"/>
    </row>
    <row r="304" ht="24.15" customHeight="1" spans="13:13">
      <c r="M304" s="31"/>
    </row>
    <row r="305" ht="24.15" customHeight="1" spans="13:13">
      <c r="M305" s="31"/>
    </row>
    <row r="306" ht="24.15" customHeight="1" spans="13:13">
      <c r="M306" s="31"/>
    </row>
  </sheetData>
  <mergeCells count="11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O4:O5">
    <cfRule type="cellIs" dxfId="1" priority="1" operator="greaterThan">
      <formula>750</formula>
    </cfRule>
  </conditionalFormatting>
  <printOptions horizontalCentered="1"/>
  <pageMargins left="0.984251968503937" right="0.708661417322835" top="0.78740157480315" bottom="0.78740157480315" header="0.31496062992126" footer="0.31496062992126"/>
  <pageSetup paperSize="8" scale="85" orientation="landscape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0"/>
  <sheetViews>
    <sheetView view="pageBreakPreview" zoomScaleNormal="85" workbookViewId="0">
      <pane xSplit="2" ySplit="9" topLeftCell="D21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13.5"/>
  <cols>
    <col min="1" max="1" width="5.775" style="183" customWidth="1"/>
    <col min="2" max="2" width="13.6666666666667" style="183" customWidth="1"/>
    <col min="3" max="3" width="9.88333333333333" style="183" customWidth="1"/>
    <col min="4" max="4" width="85" style="188" customWidth="1"/>
    <col min="5" max="5" width="8.775" style="183" customWidth="1"/>
    <col min="6" max="6" width="12.1083333333333" style="183" customWidth="1"/>
    <col min="7" max="7" width="10.4416666666667" style="189" customWidth="1"/>
    <col min="8" max="8" width="10.6666666666667" style="183" customWidth="1"/>
    <col min="9" max="9" width="10.2166666666667" style="183" customWidth="1"/>
    <col min="10" max="10" width="10.1083333333333" style="183" customWidth="1"/>
    <col min="11" max="11" width="10" style="183" customWidth="1"/>
    <col min="12" max="12" width="14.8833333333333" style="190" customWidth="1"/>
    <col min="13" max="13" width="15" style="185" customWidth="1"/>
    <col min="14" max="15" width="9" style="143" hidden="1" customWidth="1"/>
    <col min="16" max="16" width="9" style="163" hidden="1" customWidth="1"/>
    <col min="17" max="19" width="9" style="143" hidden="1" customWidth="1"/>
    <col min="20" max="16384" width="9" style="143"/>
  </cols>
  <sheetData>
    <row r="1" ht="22.2" customHeight="1" spans="1:13">
      <c r="A1" s="79" t="s">
        <v>292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ht="19.95" customHeight="1" spans="1:13">
      <c r="A2" s="7" t="s">
        <v>98</v>
      </c>
      <c r="B2" s="7" t="s">
        <v>99</v>
      </c>
      <c r="C2" s="7" t="s">
        <v>100</v>
      </c>
      <c r="D2" s="7" t="s">
        <v>101</v>
      </c>
      <c r="E2" s="7" t="s">
        <v>293</v>
      </c>
      <c r="F2" s="7" t="s">
        <v>103</v>
      </c>
      <c r="G2" s="167" t="s">
        <v>118</v>
      </c>
      <c r="H2" s="7" t="s">
        <v>105</v>
      </c>
      <c r="I2" s="7"/>
      <c r="J2" s="7"/>
      <c r="K2" s="7"/>
      <c r="L2" s="7" t="s">
        <v>106</v>
      </c>
      <c r="M2" s="196" t="s">
        <v>107</v>
      </c>
    </row>
    <row r="3" ht="31.95" customHeight="1" spans="1:14">
      <c r="A3" s="7"/>
      <c r="B3" s="7"/>
      <c r="C3" s="7"/>
      <c r="D3" s="7"/>
      <c r="E3" s="7"/>
      <c r="F3" s="7"/>
      <c r="G3" s="167"/>
      <c r="H3" s="7" t="s">
        <v>108</v>
      </c>
      <c r="I3" s="7" t="s">
        <v>109</v>
      </c>
      <c r="J3" s="7" t="s">
        <v>110</v>
      </c>
      <c r="K3" s="7" t="s">
        <v>111</v>
      </c>
      <c r="L3" s="7"/>
      <c r="M3" s="196"/>
      <c r="N3" s="79" t="s">
        <v>294</v>
      </c>
    </row>
    <row r="4" s="185" customFormat="1" ht="40.5" hidden="1" spans="1:16">
      <c r="A4" s="7"/>
      <c r="B4" s="7" t="s">
        <v>67</v>
      </c>
      <c r="C4" s="7" t="s">
        <v>112</v>
      </c>
      <c r="D4" s="7" t="s">
        <v>113</v>
      </c>
      <c r="E4" s="7"/>
      <c r="F4" s="7" t="s">
        <v>65</v>
      </c>
      <c r="G4" s="7" t="s">
        <v>114</v>
      </c>
      <c r="H4" s="7" t="s">
        <v>115</v>
      </c>
      <c r="I4" s="7" t="s">
        <v>116</v>
      </c>
      <c r="J4" s="7" t="s">
        <v>117</v>
      </c>
      <c r="K4" s="7" t="s">
        <v>118</v>
      </c>
      <c r="L4" s="7" t="s">
        <v>4</v>
      </c>
      <c r="M4" s="7" t="s">
        <v>112</v>
      </c>
      <c r="N4" s="197">
        <f>K5-SUM(G7:G1731)</f>
        <v>0</v>
      </c>
      <c r="O4" s="198">
        <f>C5+D5+M5-L5</f>
        <v>32.113641</v>
      </c>
      <c r="P4" s="199"/>
    </row>
    <row r="5" s="185" customFormat="1" hidden="1" spans="1:16">
      <c r="A5" s="7"/>
      <c r="B5" s="7">
        <f>SUM(B6:B6)</f>
        <v>10</v>
      </c>
      <c r="C5" s="86">
        <f>SUM(C6:C6)</f>
        <v>32.113641</v>
      </c>
      <c r="D5" s="86">
        <f>SUM(D6:D6)</f>
        <v>35.2737</v>
      </c>
      <c r="E5" s="43" t="s">
        <v>120</v>
      </c>
      <c r="F5" s="44">
        <f t="shared" ref="F5:M5" si="0">SUM(F6:F6)</f>
        <v>17</v>
      </c>
      <c r="G5" s="44">
        <f t="shared" si="0"/>
        <v>2</v>
      </c>
      <c r="H5" s="44">
        <f t="shared" si="0"/>
        <v>10</v>
      </c>
      <c r="I5" s="44">
        <f t="shared" si="0"/>
        <v>4</v>
      </c>
      <c r="J5" s="44">
        <f t="shared" si="0"/>
        <v>1</v>
      </c>
      <c r="K5" s="90">
        <f t="shared" si="0"/>
        <v>673873.41</v>
      </c>
      <c r="L5" s="86">
        <f t="shared" si="0"/>
        <v>67.387341</v>
      </c>
      <c r="M5" s="86">
        <f t="shared" si="0"/>
        <v>32.113641</v>
      </c>
      <c r="N5" s="197">
        <f t="shared" ref="N5:N6" si="1">F5-G5-H5-I5-J5</f>
        <v>0</v>
      </c>
      <c r="O5" s="199"/>
      <c r="P5" s="199"/>
    </row>
    <row r="6" s="186" customFormat="1" ht="19.95" hidden="1" customHeight="1" spans="1:16">
      <c r="A6" s="7"/>
      <c r="B6" s="7">
        <f>COUNTIFS($E$7:$E$1759,E6,$M$7:$M$1759,"十四五")</f>
        <v>10</v>
      </c>
      <c r="C6" s="87">
        <f>SUMPRODUCT(($E$7:$E$1782=E6)*($M$7:$M$1782="十四五")*($G$7:$G$1782))/10000</f>
        <v>32.113641</v>
      </c>
      <c r="D6" s="87">
        <f>L6-C6</f>
        <v>35.2737</v>
      </c>
      <c r="E6" s="46" t="s">
        <v>121</v>
      </c>
      <c r="F6" s="47">
        <f>COUNTIFS($E$7:$E$1731,E6)</f>
        <v>17</v>
      </c>
      <c r="G6" s="47">
        <f>COUNTIFS($E$7:$E$1731,E6,$G$7:$G$1731,"&lt;10000")</f>
        <v>2</v>
      </c>
      <c r="H6" s="47">
        <f>COUNTIFS($E$7:$E$1731,E6,$G$7:$G$1731,"&gt;=10000",$G$7:$G$1731,"&lt;50000")</f>
        <v>10</v>
      </c>
      <c r="I6" s="47">
        <f>COUNTIFS($E$7:$E$1731,E6,$G$7:$G$1731,"&gt;=50000",$G$7:$G$1731,"&lt;100000")</f>
        <v>4</v>
      </c>
      <c r="J6" s="47">
        <f>COUNTIFS($E$7:$E$1731,E6,$G$7:$G$1731,"&gt;=100000")</f>
        <v>1</v>
      </c>
      <c r="K6" s="91">
        <f>SUMIF($E$7:$E$1731,$E6,$G$7:$G$1731)</f>
        <v>673873.41</v>
      </c>
      <c r="L6" s="87">
        <f t="shared" ref="L6" si="2">K6/10000</f>
        <v>67.387341</v>
      </c>
      <c r="M6" s="91">
        <f>SUMPRODUCT(($E$7:$E$1782=E6)*($M$7:$M$1782="十四五")*($G$7:$G$1782))/10000</f>
        <v>32.113641</v>
      </c>
      <c r="N6" s="200">
        <f t="shared" si="1"/>
        <v>0</v>
      </c>
      <c r="O6" s="201"/>
      <c r="P6" s="201"/>
    </row>
    <row r="7" s="187" customFormat="1" ht="19.95" customHeight="1" spans="1:17">
      <c r="A7" s="191" t="s">
        <v>295</v>
      </c>
      <c r="B7" s="191"/>
      <c r="C7" s="191"/>
      <c r="D7" s="191"/>
      <c r="E7" s="191"/>
      <c r="F7" s="191"/>
      <c r="G7" s="192"/>
      <c r="H7" s="191"/>
      <c r="I7" s="191"/>
      <c r="J7" s="191"/>
      <c r="K7" s="191"/>
      <c r="L7" s="191"/>
      <c r="M7" s="202"/>
      <c r="N7" s="203"/>
      <c r="O7" s="203"/>
      <c r="P7" s="203"/>
      <c r="Q7" s="203"/>
    </row>
    <row r="8" s="3" customFormat="1" ht="19.95" customHeight="1" spans="1:17">
      <c r="A8" s="33"/>
      <c r="B8" s="33"/>
      <c r="C8" s="33"/>
      <c r="D8" s="15"/>
      <c r="E8" s="14"/>
      <c r="F8" s="33"/>
      <c r="G8" s="34"/>
      <c r="H8" s="34"/>
      <c r="I8" s="33"/>
      <c r="J8" s="33"/>
      <c r="K8" s="33"/>
      <c r="L8" s="14"/>
      <c r="M8" s="14"/>
      <c r="N8" s="36"/>
      <c r="O8" s="179"/>
      <c r="P8" s="36"/>
      <c r="Q8" s="36"/>
    </row>
    <row r="9" s="187" customFormat="1" ht="19.95" customHeight="1" spans="1:17">
      <c r="A9" s="191" t="s">
        <v>296</v>
      </c>
      <c r="B9" s="191"/>
      <c r="C9" s="191"/>
      <c r="D9" s="191"/>
      <c r="E9" s="191"/>
      <c r="F9" s="191"/>
      <c r="G9" s="192"/>
      <c r="H9" s="191"/>
      <c r="I9" s="191"/>
      <c r="J9" s="191"/>
      <c r="K9" s="191"/>
      <c r="L9" s="191"/>
      <c r="M9" s="202"/>
      <c r="N9" s="203"/>
      <c r="O9" s="203"/>
      <c r="P9" s="203"/>
      <c r="Q9" s="203"/>
    </row>
    <row r="10" s="3" customFormat="1" ht="55.95" customHeight="1" spans="1:17">
      <c r="A10" s="33">
        <v>1</v>
      </c>
      <c r="B10" s="33" t="s">
        <v>297</v>
      </c>
      <c r="C10" s="33" t="s">
        <v>127</v>
      </c>
      <c r="D10" s="15" t="s">
        <v>298</v>
      </c>
      <c r="E10" s="14" t="s">
        <v>121</v>
      </c>
      <c r="F10" s="33" t="s">
        <v>260</v>
      </c>
      <c r="G10" s="34">
        <v>27264.15</v>
      </c>
      <c r="H10" s="34">
        <f>G10</f>
        <v>27264.15</v>
      </c>
      <c r="I10" s="33"/>
      <c r="J10" s="33"/>
      <c r="K10" s="33"/>
      <c r="L10" s="14"/>
      <c r="M10" s="14" t="s">
        <v>125</v>
      </c>
      <c r="N10" s="36">
        <v>0.1744</v>
      </c>
      <c r="O10" s="179">
        <f>G10/N10/10000</f>
        <v>15.6331135321101</v>
      </c>
      <c r="P10" s="36">
        <f>IF(N10&gt;=1.5,20,(IF(N10&gt;=1,40,(IF(N10&gt;=0.15,45,IF(N10&gt;=0.1,60,IF(N10&gt;=0.05,60,IF(N10&gt;=0.03,67.5,75))))))))</f>
        <v>45</v>
      </c>
      <c r="Q10" s="36" t="str">
        <f>IF(P10&lt;O10,"不满足","满足")</f>
        <v>满足</v>
      </c>
    </row>
    <row r="11" s="3" customFormat="1" ht="55.95" customHeight="1" spans="1:17">
      <c r="A11" s="33">
        <v>2</v>
      </c>
      <c r="B11" s="33" t="s">
        <v>299</v>
      </c>
      <c r="C11" s="33" t="s">
        <v>127</v>
      </c>
      <c r="D11" s="15" t="s">
        <v>300</v>
      </c>
      <c r="E11" s="14" t="s">
        <v>121</v>
      </c>
      <c r="F11" s="33" t="s">
        <v>260</v>
      </c>
      <c r="G11" s="34">
        <v>72256</v>
      </c>
      <c r="H11" s="34">
        <f>G11</f>
        <v>72256</v>
      </c>
      <c r="I11" s="33"/>
      <c r="J11" s="33"/>
      <c r="K11" s="33"/>
      <c r="L11" s="14"/>
      <c r="M11" s="14" t="s">
        <v>125</v>
      </c>
      <c r="N11" s="36">
        <v>0.1147</v>
      </c>
      <c r="O11" s="179">
        <f>G11/N11/10000</f>
        <v>62.9956408020924</v>
      </c>
      <c r="P11" s="36">
        <f>IF(N11&gt;=1.5,20,(IF(N11&gt;=1,40,(IF(N11&gt;=0.15,45,IF(N11&gt;=0.1,60,IF(N11&gt;=0.05,60,IF(N11&gt;=0.03,67.5,75))))))))</f>
        <v>60</v>
      </c>
      <c r="Q11" s="36" t="str">
        <f>IF(P11&lt;O11,"不满足","满足")</f>
        <v>不满足</v>
      </c>
    </row>
    <row r="12" s="3" customFormat="1" ht="55.95" customHeight="1" spans="1:17">
      <c r="A12" s="33">
        <v>3</v>
      </c>
      <c r="B12" s="33" t="s">
        <v>301</v>
      </c>
      <c r="C12" s="33" t="s">
        <v>127</v>
      </c>
      <c r="D12" s="15" t="s">
        <v>302</v>
      </c>
      <c r="E12" s="14" t="s">
        <v>121</v>
      </c>
      <c r="F12" s="33" t="s">
        <v>260</v>
      </c>
      <c r="G12" s="34">
        <v>73936</v>
      </c>
      <c r="H12" s="34">
        <f>G12</f>
        <v>73936</v>
      </c>
      <c r="I12" s="33"/>
      <c r="J12" s="33"/>
      <c r="K12" s="33"/>
      <c r="L12" s="14"/>
      <c r="M12" s="14" t="s">
        <v>125</v>
      </c>
      <c r="N12" s="36">
        <v>0.1551</v>
      </c>
      <c r="O12" s="179">
        <f>G12/N12/10000</f>
        <v>47.6698903932947</v>
      </c>
      <c r="P12" s="36">
        <f>IF(N12&gt;=1.5,20,(IF(N12&gt;=1,40,(IF(N12&gt;=0.15,45,IF(N12&gt;=0.1,60,IF(N12&gt;=0.05,60,IF(N12&gt;=0.03,67.5,75))))))))</f>
        <v>45</v>
      </c>
      <c r="Q12" s="36" t="str">
        <f>IF(P12&lt;O12,"不满足","满足")</f>
        <v>不满足</v>
      </c>
    </row>
    <row r="13" s="94" customFormat="1" ht="55.95" hidden="1" customHeight="1" spans="1:17">
      <c r="A13" s="33">
        <v>4</v>
      </c>
      <c r="B13" s="33" t="s">
        <v>303</v>
      </c>
      <c r="C13" s="33" t="s">
        <v>304</v>
      </c>
      <c r="D13" s="15" t="s">
        <v>305</v>
      </c>
      <c r="E13" s="14" t="s">
        <v>121</v>
      </c>
      <c r="F13" s="33" t="s">
        <v>306</v>
      </c>
      <c r="G13" s="34">
        <v>129180</v>
      </c>
      <c r="H13" s="34">
        <f t="shared" ref="H13:H15" si="3">G13</f>
        <v>129180</v>
      </c>
      <c r="I13" s="34"/>
      <c r="J13" s="33"/>
      <c r="K13" s="33"/>
      <c r="L13" s="35" t="s">
        <v>307</v>
      </c>
      <c r="M13" s="65" t="s">
        <v>175</v>
      </c>
      <c r="N13" s="75">
        <v>0.2905</v>
      </c>
      <c r="O13" s="174">
        <f t="shared" ref="O13:O15" si="4">G13/N13/10000</f>
        <v>44.4681583476764</v>
      </c>
      <c r="P13" s="75">
        <f t="shared" ref="P13:P15" si="5">IF(N13&gt;=1.5,20,(IF(N13&gt;=1,40,(IF(N13&gt;=0.15,45,IF(N13&gt;=0.1,60,IF(N13&gt;=0.05,60,IF(N13&gt;=0.03,67.5,75))))))))</f>
        <v>45</v>
      </c>
      <c r="Q13" s="75" t="str">
        <f t="shared" ref="Q13:Q15" si="6">IF(P13&lt;O13,"不满足","满足")</f>
        <v>满足</v>
      </c>
    </row>
    <row r="14" s="94" customFormat="1" ht="55.95" hidden="1" customHeight="1" spans="1:17">
      <c r="A14" s="33">
        <v>5</v>
      </c>
      <c r="B14" s="33" t="s">
        <v>257</v>
      </c>
      <c r="C14" s="33" t="s">
        <v>304</v>
      </c>
      <c r="D14" s="15" t="s">
        <v>308</v>
      </c>
      <c r="E14" s="14" t="s">
        <v>121</v>
      </c>
      <c r="F14" s="33" t="s">
        <v>309</v>
      </c>
      <c r="G14" s="34">
        <v>52350</v>
      </c>
      <c r="H14" s="34">
        <f t="shared" si="3"/>
        <v>52350</v>
      </c>
      <c r="I14" s="33"/>
      <c r="J14" s="33"/>
      <c r="K14" s="33"/>
      <c r="L14" s="35" t="s">
        <v>310</v>
      </c>
      <c r="M14" s="65" t="s">
        <v>175</v>
      </c>
      <c r="N14" s="75">
        <v>0.1311</v>
      </c>
      <c r="O14" s="174">
        <f t="shared" si="4"/>
        <v>39.9313501144165</v>
      </c>
      <c r="P14" s="75">
        <f t="shared" si="5"/>
        <v>60</v>
      </c>
      <c r="Q14" s="75" t="str">
        <f t="shared" si="6"/>
        <v>满足</v>
      </c>
    </row>
    <row r="15" s="94" customFormat="1" ht="55.95" hidden="1" customHeight="1" spans="1:21">
      <c r="A15" s="33">
        <v>6</v>
      </c>
      <c r="B15" s="33" t="s">
        <v>311</v>
      </c>
      <c r="C15" s="33" t="s">
        <v>127</v>
      </c>
      <c r="D15" s="15" t="s">
        <v>312</v>
      </c>
      <c r="E15" s="14" t="s">
        <v>121</v>
      </c>
      <c r="F15" s="33" t="s">
        <v>313</v>
      </c>
      <c r="G15" s="34">
        <v>99765</v>
      </c>
      <c r="H15" s="34">
        <f t="shared" si="3"/>
        <v>99765</v>
      </c>
      <c r="I15" s="33"/>
      <c r="J15" s="33"/>
      <c r="K15" s="33"/>
      <c r="L15" s="35" t="s">
        <v>314</v>
      </c>
      <c r="M15" s="65" t="s">
        <v>315</v>
      </c>
      <c r="N15" s="75">
        <v>0.2222</v>
      </c>
      <c r="O15" s="174">
        <f t="shared" si="4"/>
        <v>44.8987398739874</v>
      </c>
      <c r="P15" s="75">
        <f t="shared" si="5"/>
        <v>45</v>
      </c>
      <c r="Q15" s="75" t="str">
        <f t="shared" si="6"/>
        <v>满足</v>
      </c>
      <c r="U15" s="207"/>
    </row>
    <row r="16" s="187" customFormat="1" ht="19.95" customHeight="1" spans="1:17">
      <c r="A16" s="191" t="s">
        <v>316</v>
      </c>
      <c r="B16" s="191"/>
      <c r="C16" s="191"/>
      <c r="D16" s="191"/>
      <c r="E16" s="191"/>
      <c r="F16" s="191"/>
      <c r="G16" s="192"/>
      <c r="H16" s="191"/>
      <c r="I16" s="191"/>
      <c r="J16" s="191"/>
      <c r="K16" s="191"/>
      <c r="L16" s="191"/>
      <c r="M16" s="202"/>
      <c r="N16" s="203"/>
      <c r="O16" s="204"/>
      <c r="P16" s="203"/>
      <c r="Q16" s="203"/>
    </row>
    <row r="17" s="3" customFormat="1" ht="55.95" customHeight="1" spans="1:17">
      <c r="A17" s="33">
        <v>7</v>
      </c>
      <c r="B17" s="33" t="s">
        <v>317</v>
      </c>
      <c r="C17" s="33" t="s">
        <v>123</v>
      </c>
      <c r="D17" s="15" t="s">
        <v>318</v>
      </c>
      <c r="E17" s="14" t="s">
        <v>121</v>
      </c>
      <c r="F17" s="33" t="s">
        <v>319</v>
      </c>
      <c r="G17" s="34">
        <v>29912.06</v>
      </c>
      <c r="H17" s="34">
        <f t="shared" ref="H17:H23" si="7">G17</f>
        <v>29912.06</v>
      </c>
      <c r="I17" s="33"/>
      <c r="J17" s="33"/>
      <c r="K17" s="33"/>
      <c r="L17" s="14" t="s">
        <v>123</v>
      </c>
      <c r="M17" s="14" t="s">
        <v>125</v>
      </c>
      <c r="N17" s="36">
        <v>0.0735</v>
      </c>
      <c r="O17" s="179">
        <f t="shared" ref="O17:O27" si="8">G17/N17/10000</f>
        <v>40.6966802721088</v>
      </c>
      <c r="P17" s="36">
        <f t="shared" ref="P17:P27" si="9">IF(N17&gt;=1.5,20,(IF(N17&gt;=1,40,(IF(N17&gt;=0.15,45,IF(N17&gt;=0.1,60,IF(N17&gt;=0.05,60,IF(N17&gt;=0.03,67.5,75))))))))</f>
        <v>60</v>
      </c>
      <c r="Q17" s="36" t="str">
        <f t="shared" ref="Q17:Q27" si="10">IF(P17&lt;O17,"不满足","满足")</f>
        <v>满足</v>
      </c>
    </row>
    <row r="18" s="3" customFormat="1" ht="55.95" customHeight="1" spans="1:17">
      <c r="A18" s="33">
        <v>8</v>
      </c>
      <c r="B18" s="33" t="s">
        <v>320</v>
      </c>
      <c r="C18" s="33" t="s">
        <v>127</v>
      </c>
      <c r="D18" s="15" t="s">
        <v>321</v>
      </c>
      <c r="E18" s="14" t="s">
        <v>121</v>
      </c>
      <c r="F18" s="33" t="s">
        <v>322</v>
      </c>
      <c r="G18" s="34">
        <v>15358.26</v>
      </c>
      <c r="H18" s="34">
        <f t="shared" si="7"/>
        <v>15358.26</v>
      </c>
      <c r="I18" s="33"/>
      <c r="J18" s="33"/>
      <c r="K18" s="33"/>
      <c r="L18" s="14"/>
      <c r="M18" s="14" t="s">
        <v>125</v>
      </c>
      <c r="N18" s="36">
        <v>0.0452</v>
      </c>
      <c r="O18" s="179">
        <f t="shared" si="8"/>
        <v>33.9784513274336</v>
      </c>
      <c r="P18" s="36">
        <f t="shared" si="9"/>
        <v>67.5</v>
      </c>
      <c r="Q18" s="36" t="str">
        <f t="shared" si="10"/>
        <v>满足</v>
      </c>
    </row>
    <row r="19" s="3" customFormat="1" ht="55.95" customHeight="1" spans="1:17">
      <c r="A19" s="33">
        <v>9</v>
      </c>
      <c r="B19" s="33" t="s">
        <v>323</v>
      </c>
      <c r="C19" s="33" t="s">
        <v>127</v>
      </c>
      <c r="D19" s="15" t="s">
        <v>324</v>
      </c>
      <c r="E19" s="14" t="s">
        <v>121</v>
      </c>
      <c r="F19" s="33" t="s">
        <v>322</v>
      </c>
      <c r="G19" s="34">
        <v>5586.81</v>
      </c>
      <c r="H19" s="34">
        <f t="shared" si="7"/>
        <v>5586.81</v>
      </c>
      <c r="I19" s="33"/>
      <c r="J19" s="33"/>
      <c r="K19" s="33"/>
      <c r="L19" s="14"/>
      <c r="M19" s="14" t="s">
        <v>125</v>
      </c>
      <c r="N19" s="36">
        <v>0.019</v>
      </c>
      <c r="O19" s="179">
        <f t="shared" si="8"/>
        <v>29.4042631578947</v>
      </c>
      <c r="P19" s="36">
        <f t="shared" si="9"/>
        <v>75</v>
      </c>
      <c r="Q19" s="36" t="str">
        <f t="shared" si="10"/>
        <v>满足</v>
      </c>
    </row>
    <row r="20" s="3" customFormat="1" ht="55.95" customHeight="1" spans="1:17">
      <c r="A20" s="33">
        <v>10</v>
      </c>
      <c r="B20" s="33" t="s">
        <v>325</v>
      </c>
      <c r="C20" s="33" t="s">
        <v>127</v>
      </c>
      <c r="D20" s="15" t="s">
        <v>326</v>
      </c>
      <c r="E20" s="14" t="s">
        <v>121</v>
      </c>
      <c r="F20" s="33" t="s">
        <v>322</v>
      </c>
      <c r="G20" s="34">
        <v>13047.13</v>
      </c>
      <c r="H20" s="34">
        <f t="shared" si="7"/>
        <v>13047.13</v>
      </c>
      <c r="I20" s="33"/>
      <c r="J20" s="33"/>
      <c r="K20" s="33"/>
      <c r="L20" s="14"/>
      <c r="M20" s="14" t="s">
        <v>125</v>
      </c>
      <c r="N20" s="36">
        <v>0.0224</v>
      </c>
      <c r="O20" s="179">
        <f t="shared" si="8"/>
        <v>58.2461160714286</v>
      </c>
      <c r="P20" s="36">
        <f t="shared" si="9"/>
        <v>75</v>
      </c>
      <c r="Q20" s="36" t="str">
        <f t="shared" si="10"/>
        <v>满足</v>
      </c>
    </row>
    <row r="21" s="3" customFormat="1" ht="55.95" customHeight="1" spans="1:17">
      <c r="A21" s="33">
        <v>11</v>
      </c>
      <c r="B21" s="33" t="s">
        <v>327</v>
      </c>
      <c r="C21" s="33" t="s">
        <v>127</v>
      </c>
      <c r="D21" s="15" t="s">
        <v>328</v>
      </c>
      <c r="E21" s="14" t="s">
        <v>121</v>
      </c>
      <c r="F21" s="33" t="s">
        <v>329</v>
      </c>
      <c r="G21" s="34">
        <v>47376</v>
      </c>
      <c r="H21" s="34">
        <f t="shared" si="7"/>
        <v>47376</v>
      </c>
      <c r="I21" s="33"/>
      <c r="J21" s="33"/>
      <c r="K21" s="33"/>
      <c r="L21" s="14"/>
      <c r="M21" s="14" t="s">
        <v>125</v>
      </c>
      <c r="N21" s="36">
        <v>0.0846</v>
      </c>
      <c r="O21" s="179">
        <f t="shared" si="8"/>
        <v>56</v>
      </c>
      <c r="P21" s="36">
        <f t="shared" si="9"/>
        <v>60</v>
      </c>
      <c r="Q21" s="36" t="str">
        <f t="shared" si="10"/>
        <v>满足</v>
      </c>
    </row>
    <row r="22" s="3" customFormat="1" ht="58.2" customHeight="1" spans="1:17">
      <c r="A22" s="33">
        <v>12</v>
      </c>
      <c r="B22" s="33" t="s">
        <v>330</v>
      </c>
      <c r="C22" s="33" t="s">
        <v>127</v>
      </c>
      <c r="D22" s="15" t="s">
        <v>331</v>
      </c>
      <c r="E22" s="14" t="s">
        <v>121</v>
      </c>
      <c r="F22" s="33" t="s">
        <v>329</v>
      </c>
      <c r="G22" s="34">
        <v>28600</v>
      </c>
      <c r="H22" s="34">
        <f t="shared" si="7"/>
        <v>28600</v>
      </c>
      <c r="I22" s="205"/>
      <c r="J22" s="205"/>
      <c r="K22" s="205"/>
      <c r="L22" s="14" t="s">
        <v>332</v>
      </c>
      <c r="M22" s="14" t="s">
        <v>125</v>
      </c>
      <c r="N22" s="36">
        <v>0.05</v>
      </c>
      <c r="O22" s="179">
        <f t="shared" si="8"/>
        <v>57.2</v>
      </c>
      <c r="P22" s="36">
        <f t="shared" si="9"/>
        <v>60</v>
      </c>
      <c r="Q22" s="36" t="str">
        <f t="shared" si="10"/>
        <v>满足</v>
      </c>
    </row>
    <row r="23" s="3" customFormat="1" ht="55.95" customHeight="1" spans="1:17">
      <c r="A23" s="33">
        <v>13</v>
      </c>
      <c r="B23" s="33" t="s">
        <v>333</v>
      </c>
      <c r="C23" s="33" t="s">
        <v>304</v>
      </c>
      <c r="D23" s="15" t="s">
        <v>334</v>
      </c>
      <c r="E23" s="14" t="s">
        <v>121</v>
      </c>
      <c r="F23" s="33" t="s">
        <v>329</v>
      </c>
      <c r="G23" s="34">
        <v>7800</v>
      </c>
      <c r="H23" s="34">
        <f t="shared" si="7"/>
        <v>7800</v>
      </c>
      <c r="I23" s="33"/>
      <c r="J23" s="33"/>
      <c r="K23" s="33"/>
      <c r="L23" s="14"/>
      <c r="M23" s="14" t="s">
        <v>125</v>
      </c>
      <c r="N23" s="36">
        <v>0.012</v>
      </c>
      <c r="O23" s="179">
        <f t="shared" si="8"/>
        <v>65</v>
      </c>
      <c r="P23" s="36">
        <f t="shared" si="9"/>
        <v>75</v>
      </c>
      <c r="Q23" s="36" t="str">
        <f t="shared" si="10"/>
        <v>满足</v>
      </c>
    </row>
    <row r="24" s="94" customFormat="1" ht="55.95" customHeight="1" spans="1:17">
      <c r="A24" s="33">
        <v>14</v>
      </c>
      <c r="B24" s="66" t="s">
        <v>335</v>
      </c>
      <c r="C24" s="66" t="s">
        <v>304</v>
      </c>
      <c r="D24" s="67" t="s">
        <v>336</v>
      </c>
      <c r="E24" s="65" t="s">
        <v>121</v>
      </c>
      <c r="F24" s="66" t="s">
        <v>337</v>
      </c>
      <c r="G24" s="68">
        <v>12670</v>
      </c>
      <c r="H24" s="68">
        <f t="shared" ref="H24:H27" si="11">G24</f>
        <v>12670</v>
      </c>
      <c r="I24" s="68"/>
      <c r="J24" s="66"/>
      <c r="K24" s="66"/>
      <c r="L24" s="170"/>
      <c r="M24" s="65" t="s">
        <v>175</v>
      </c>
      <c r="N24" s="75">
        <v>0.0181</v>
      </c>
      <c r="O24" s="174">
        <f t="shared" si="8"/>
        <v>70</v>
      </c>
      <c r="P24" s="75">
        <f t="shared" si="9"/>
        <v>75</v>
      </c>
      <c r="Q24" s="75" t="str">
        <f t="shared" si="10"/>
        <v>满足</v>
      </c>
    </row>
    <row r="25" s="94" customFormat="1" ht="55.95" customHeight="1" spans="1:17">
      <c r="A25" s="33">
        <v>15</v>
      </c>
      <c r="B25" s="66" t="s">
        <v>338</v>
      </c>
      <c r="C25" s="66" t="s">
        <v>304</v>
      </c>
      <c r="D25" s="67" t="s">
        <v>339</v>
      </c>
      <c r="E25" s="65" t="s">
        <v>121</v>
      </c>
      <c r="F25" s="66" t="s">
        <v>340</v>
      </c>
      <c r="G25" s="68">
        <v>25389</v>
      </c>
      <c r="H25" s="68">
        <f t="shared" si="11"/>
        <v>25389</v>
      </c>
      <c r="I25" s="68"/>
      <c r="J25" s="66"/>
      <c r="K25" s="66"/>
      <c r="L25" s="206" t="s">
        <v>341</v>
      </c>
      <c r="M25" s="65" t="s">
        <v>315</v>
      </c>
      <c r="N25" s="75">
        <v>0.0403</v>
      </c>
      <c r="O25" s="174">
        <f t="shared" si="8"/>
        <v>63</v>
      </c>
      <c r="P25" s="75">
        <f t="shared" si="9"/>
        <v>67.5</v>
      </c>
      <c r="Q25" s="75" t="str">
        <f t="shared" si="10"/>
        <v>满足</v>
      </c>
    </row>
    <row r="26" s="94" customFormat="1" ht="55.95" customHeight="1" spans="1:17">
      <c r="A26" s="33">
        <v>16</v>
      </c>
      <c r="B26" s="66" t="s">
        <v>342</v>
      </c>
      <c r="C26" s="66" t="s">
        <v>127</v>
      </c>
      <c r="D26" s="67" t="s">
        <v>343</v>
      </c>
      <c r="E26" s="65" t="s">
        <v>121</v>
      </c>
      <c r="F26" s="66" t="s">
        <v>340</v>
      </c>
      <c r="G26" s="68">
        <v>20223</v>
      </c>
      <c r="H26" s="68">
        <f t="shared" si="11"/>
        <v>20223</v>
      </c>
      <c r="I26" s="66"/>
      <c r="J26" s="66"/>
      <c r="K26" s="66"/>
      <c r="L26" s="65"/>
      <c r="M26" s="65" t="s">
        <v>315</v>
      </c>
      <c r="N26" s="75">
        <v>0.0321</v>
      </c>
      <c r="O26" s="174">
        <f t="shared" si="8"/>
        <v>63</v>
      </c>
      <c r="P26" s="75">
        <f t="shared" si="9"/>
        <v>67.5</v>
      </c>
      <c r="Q26" s="75" t="str">
        <f t="shared" si="10"/>
        <v>满足</v>
      </c>
    </row>
    <row r="27" s="94" customFormat="1" ht="55.95" customHeight="1" spans="1:17">
      <c r="A27" s="33">
        <v>17</v>
      </c>
      <c r="B27" s="66" t="s">
        <v>344</v>
      </c>
      <c r="C27" s="66" t="s">
        <v>127</v>
      </c>
      <c r="D27" s="67" t="s">
        <v>345</v>
      </c>
      <c r="E27" s="65" t="s">
        <v>121</v>
      </c>
      <c r="F27" s="66" t="s">
        <v>340</v>
      </c>
      <c r="G27" s="68">
        <v>13160</v>
      </c>
      <c r="H27" s="68">
        <f t="shared" si="11"/>
        <v>13160</v>
      </c>
      <c r="I27" s="66"/>
      <c r="J27" s="66"/>
      <c r="K27" s="66"/>
      <c r="L27" s="65"/>
      <c r="M27" s="65" t="s">
        <v>315</v>
      </c>
      <c r="N27" s="75">
        <v>0.0188</v>
      </c>
      <c r="O27" s="174">
        <f t="shared" si="8"/>
        <v>70</v>
      </c>
      <c r="P27" s="75">
        <f t="shared" si="9"/>
        <v>75</v>
      </c>
      <c r="Q27" s="75" t="str">
        <f t="shared" si="10"/>
        <v>满足</v>
      </c>
    </row>
    <row r="29" spans="6:8">
      <c r="F29" s="193"/>
      <c r="G29" s="194"/>
      <c r="H29" s="195"/>
    </row>
    <row r="30" spans="6:8">
      <c r="F30" s="193"/>
      <c r="G30" s="194"/>
      <c r="H30" s="195"/>
    </row>
  </sheetData>
  <sortState ref="A20:S34">
    <sortCondition ref="E20:E34" customList="楚雄市,双柏县,牟定县,南华县,姚安县,大姚县,永仁县,元谋县,武定县,禄丰县"/>
  </sortState>
  <mergeCells count="14">
    <mergeCell ref="A1:L1"/>
    <mergeCell ref="H2:K2"/>
    <mergeCell ref="A7:L7"/>
    <mergeCell ref="A9:L9"/>
    <mergeCell ref="A16:L16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conditionalFormatting sqref="B13:B15">
    <cfRule type="duplicateValues" dxfId="0" priority="4"/>
    <cfRule type="duplicateValues" dxfId="0" priority="5"/>
  </conditionalFormatting>
  <conditionalFormatting sqref="B24:B27">
    <cfRule type="duplicateValues" dxfId="0" priority="1"/>
    <cfRule type="duplicateValues" dxfId="0" priority="2"/>
  </conditionalFormatting>
  <conditionalFormatting sqref="O4:O6">
    <cfRule type="cellIs" dxfId="1" priority="29" operator="greaterThan">
      <formula>750</formula>
    </cfRule>
  </conditionalFormatting>
  <conditionalFormatting sqref="Q13:Q15">
    <cfRule type="containsText" dxfId="2" priority="6" operator="between" text="不">
      <formula>NOT(ISERROR(SEARCH("不",Q13)))</formula>
    </cfRule>
  </conditionalFormatting>
  <conditionalFormatting sqref="Q24:Q27">
    <cfRule type="containsText" dxfId="2" priority="3" operator="between" text="不">
      <formula>NOT(ISERROR(SEARCH("不",Q24)))</formula>
    </cfRule>
  </conditionalFormatting>
  <conditionalFormatting sqref="B1:B12 B16:B23 B28:B1048576">
    <cfRule type="duplicateValues" dxfId="0" priority="19"/>
    <cfRule type="duplicateValues" dxfId="0" priority="20"/>
  </conditionalFormatting>
  <conditionalFormatting sqref="Q1:Q3 Q7:Q12 Q16:Q23 Q28:Q1048576">
    <cfRule type="containsText" dxfId="2" priority="30" operator="between" text="不">
      <formula>NOT(ISERROR(SEARCH("不",Q1)))</formula>
    </cfRule>
  </conditionalFormatting>
  <printOptions horizontalCentered="1"/>
  <pageMargins left="0.984251968503937" right="0.708661417322835" top="0.78740157480315" bottom="0.78740157480315" header="0.31496062992126" footer="0.31496062992126"/>
  <pageSetup paperSize="8" scale="90" fitToWidth="0" orientation="landscape"/>
  <headerFooter>
    <oddFooter>&amp;C第 &amp;P 页</oddFooter>
  </headerFooter>
  <rowBreaks count="1" manualBreakCount="1">
    <brk id="2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汇总</vt:lpstr>
      <vt:lpstr>Sheet1</vt:lpstr>
      <vt:lpstr>1-2</vt:lpstr>
      <vt:lpstr>1-3</vt:lpstr>
      <vt:lpstr>1-4</vt:lpstr>
      <vt:lpstr>1-5</vt:lpstr>
      <vt:lpstr>1-6</vt:lpstr>
      <vt:lpstr>1-7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2-12</vt:lpstr>
      <vt:lpstr>3-1</vt:lpstr>
      <vt:lpstr>3-2</vt:lpstr>
      <vt:lpstr>3-3</vt:lpstr>
      <vt:lpstr>3-4</vt:lpstr>
      <vt:lpstr>4-1</vt:lpstr>
      <vt:lpstr>5-1</vt:lpstr>
      <vt:lpstr>5-2</vt:lpstr>
      <vt:lpstr>5-3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2015-06-05T18:19:00Z</dcterms:created>
  <cp:lastPrinted>2022-07-11T08:02:00Z</cp:lastPrinted>
  <dcterms:modified xsi:type="dcterms:W3CDTF">2022-08-02T03:36:31Z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169881244ADD4425AF2B8EEAEC2B22AB</vt:lpwstr>
  </property>
</Properties>
</file>